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20" tabRatio="975" activeTab="0"/>
  </bookViews>
  <sheets>
    <sheet name="Indice" sheetId="1" r:id="rId1"/>
    <sheet name="ATECIU" sheetId="2" r:id="rId2"/>
    <sheet name="EVINDEP" sheetId="3" r:id="rId3"/>
    <sheet name="GESTIC´S" sheetId="4" r:id="rId4"/>
    <sheet name="GESJUR" sheetId="5" r:id="rId5"/>
    <sheet name="INFRAFIS" sheetId="6" r:id="rId6"/>
    <sheet name="PLADES" sheetId="7" r:id="rId7"/>
    <sheet name="SALUPUB" sheetId="8" r:id="rId8"/>
    <sheet name="SEREDU" sheetId="9" r:id="rId9"/>
    <sheet name="TRANSMOV"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fn.IFERROR" hidden="1">#NAME?</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Departamentos">#REF!</definedName>
    <definedName name="Fuentes">#REF!</definedName>
    <definedName name="Indicadores">#REF!</definedName>
    <definedName name="Objetivos">OFFSET(#REF!,0,0,COUNTA(#REF!)-1,1)</definedName>
    <definedName name="RAN_C_AMENAZ">'[1]NUEVAS_TABLAS'!#REF!</definedName>
    <definedName name="RAN_C_TIPAME">'[1]NUEVAS_TABLAS'!#REF!</definedName>
    <definedName name="RAN_N_IMPAME">'[1]NUEVAS_TABLAS'!$B$2:$B$10</definedName>
    <definedName name="Tipos">'[2]TABLA'!$G$2:$G$4</definedName>
  </definedNames>
  <calcPr fullCalcOnLoad="1"/>
</workbook>
</file>

<file path=xl/sharedStrings.xml><?xml version="1.0" encoding="utf-8"?>
<sst xmlns="http://schemas.openxmlformats.org/spreadsheetml/2006/main" count="1150" uniqueCount="367">
  <si>
    <t>NOMENCLATURA</t>
  </si>
  <si>
    <t>Proceso:</t>
  </si>
  <si>
    <t>Análisis del riesgo inherente</t>
  </si>
  <si>
    <t>Evaluación del riesgo - Valoración de los controles</t>
  </si>
  <si>
    <t>Evaluación del riesgo - Nivel del riesgo residual</t>
  </si>
  <si>
    <t>Objetivo:</t>
  </si>
  <si>
    <t>Alcance:</t>
  </si>
  <si>
    <t>Identificación del riesgo</t>
  </si>
  <si>
    <t>Impacto</t>
  </si>
  <si>
    <t>Causa Inmediata</t>
  </si>
  <si>
    <t>Causa Raíz</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</si>
  <si>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</si>
  <si>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</si>
  <si>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</si>
  <si>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</si>
  <si>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</si>
  <si>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</si>
  <si>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</si>
  <si>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</si>
  <si>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</si>
  <si>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</si>
  <si>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</si>
  <si>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</si>
  <si>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Probabilidad Residual</t>
  </si>
  <si>
    <t>Tratamiento</t>
  </si>
  <si>
    <t>Tipo</t>
  </si>
  <si>
    <t>Implementación</t>
  </si>
  <si>
    <t>Calificación</t>
  </si>
  <si>
    <t>Documentación</t>
  </si>
  <si>
    <t>Frecuencia</t>
  </si>
  <si>
    <t>Evidencia</t>
  </si>
  <si>
    <t>Probabilidad Residual Final</t>
  </si>
  <si>
    <t>Impacto Residual Final</t>
  </si>
  <si>
    <t>Zona de Riesgo Final</t>
  </si>
  <si>
    <t>Económico y Reputacional</t>
  </si>
  <si>
    <t>Probabilidad</t>
  </si>
  <si>
    <t>Preventivo</t>
  </si>
  <si>
    <t>Automático</t>
  </si>
  <si>
    <t>Documentado</t>
  </si>
  <si>
    <t>Continua</t>
  </si>
  <si>
    <t>Con Registro</t>
  </si>
  <si>
    <t>Detectivo</t>
  </si>
  <si>
    <t>Manual</t>
  </si>
  <si>
    <t>Reputacional</t>
  </si>
  <si>
    <t xml:space="preserve">     Mayor a 500 SMLMV </t>
  </si>
  <si>
    <t xml:space="preserve"> </t>
  </si>
  <si>
    <t xml:space="preserve">     El riesgo afecta la imagen de la entidad a nivel nacional, con efecto publicitarios sostenible a nivel país</t>
  </si>
  <si>
    <t>Semanal</t>
  </si>
  <si>
    <t>Sin Documentar</t>
  </si>
  <si>
    <t>Mensual</t>
  </si>
  <si>
    <t>Aleatoria</t>
  </si>
  <si>
    <t>Económico</t>
  </si>
  <si>
    <t>Correctivo</t>
  </si>
  <si>
    <t>Sin Registro</t>
  </si>
  <si>
    <t>PROCESO</t>
  </si>
  <si>
    <t>EVINDEP</t>
  </si>
  <si>
    <t>ATENCIÓN AL CIUDADANO</t>
  </si>
  <si>
    <t>ATCIU</t>
  </si>
  <si>
    <t>SERVICIO EDUCATIVO</t>
  </si>
  <si>
    <t>SEREDU</t>
  </si>
  <si>
    <t>GESTIÓN JURÍDICA</t>
  </si>
  <si>
    <t>GESJUR</t>
  </si>
  <si>
    <t>PLANEACIÓN PARA EL DESARROLLO</t>
  </si>
  <si>
    <t>PLADES</t>
  </si>
  <si>
    <t>TRANSPORTE Y MOVILIDAD</t>
  </si>
  <si>
    <t>TRASMOV</t>
  </si>
  <si>
    <t>INFRAESTRUCTURA FÍSICA</t>
  </si>
  <si>
    <t>INFRAFIS</t>
  </si>
  <si>
    <t>SALUD PÚBLICA</t>
  </si>
  <si>
    <t>SALPUB</t>
  </si>
  <si>
    <t>GESTIÓN DE LAS TIC´S</t>
  </si>
  <si>
    <t>GESTIC´S</t>
  </si>
  <si>
    <t>EVAUACIÓN INDEPENDIENTE</t>
  </si>
  <si>
    <t xml:space="preserve">Atender a la ciudadanía del Municipio de Valledupar, mediante la implementación de políticas de servicio y protcolos de atención a través de los diferentes canales, para satisfacer las necesidades y expectativas de los grupos de valor, con calidad, equidad y oportunidad. </t>
  </si>
  <si>
    <t xml:space="preserve">Inicia con la recepción de solicitudes o acciones de los ciudadanos, el analisís de sus necesidades y expectativas y finaliaz con la entrega oportuna y efetiva de las respuestas. </t>
  </si>
  <si>
    <t>Plan de Acción</t>
  </si>
  <si>
    <t xml:space="preserve">Referencia </t>
  </si>
  <si>
    <t>Atributos</t>
  </si>
  <si>
    <t>Responsable</t>
  </si>
  <si>
    <t>Fecha Implementación</t>
  </si>
  <si>
    <t>Fecha Seguimiento</t>
  </si>
  <si>
    <t>Seguimiento</t>
  </si>
  <si>
    <t>Estado</t>
  </si>
  <si>
    <t xml:space="preserve">Falla en la prestación del servicio de atención al ciudadano y a los grupos de valor por demora en las respuestas brindadas a los ciudadanos, desorientación al ciudadano en los tramites y servicios prestados por la entidad.  </t>
  </si>
  <si>
    <t xml:space="preserve">1. Inadecuada prestación del servicio por no contar con la Oficina de Relacionamiento con el Ciudadano y con el personal capacitado para atención de la oficina. 
2. Falta de políticas de operación del proceso de atención al ciudadano y del modelo de atención al ciudadano de la entidad, de su socialización y de la unificación de los mismos, en todos los canales de atención de la entidad.
3. Desconocimiento de la caracterización de trámites y servicios prestados por cada dependencia de la entidad.  </t>
  </si>
  <si>
    <t xml:space="preserve">Posibilidad de perdida reputacional por insatisfaccion de los ciudadanos y grupos de valor, debido a retrasos en la prestación de los servicios que ofrece la entidad y demoras en las respuestas brindadas a los ciudadanos, por la inadecuada prestación del servicio, al no contar con la Oficina de Relacionamiento con el Ciudadano y con personal capacitado para la atención, implementación y seguimiento a políticas, planes y procesos de atención al ciudadano.
</t>
  </si>
  <si>
    <t>Ejecucion y Administracion de procesos</t>
  </si>
  <si>
    <t xml:space="preserve">     El riesgo afecta la imagen de de la entidad con efecto publicitario sostenido a nivel de sector administrativo, nivel departamental o municipal</t>
  </si>
  <si>
    <t>mayor</t>
  </si>
  <si>
    <t xml:space="preserve">Creación de la Oficina de Relacionamiento con el Ciudadano, para implementar los procesos, procedimietnos y las políticas de atención al ciudadano en la entidad.  </t>
  </si>
  <si>
    <t>Evitar</t>
  </si>
  <si>
    <t>1. Elaborar un informe técnico justificativo de la necesidad de Creación de la Oficina de Relacionamiento con el ciudadano, el cual, deberá contener: análisis de procesos, evaluación de prestación de servicios y evaluación de funciones y perfiles. 
2. Presentar, por parte del secretario general a la Secretaría de Talento Humano, para su valoración y elaboración del proyecto de Acuerdo por medio del cual se otorgan facultades al señor Alcalde, por parte del Concejo Municipal, para la modificación de la estructura, creando la Oficina de Relacionamiento con el Ciudadano (Ley 2052 de 2020).
Una vez otorgadas las facultades, la Secretaría de Talento Humano llevará a cabo las acciones pertinentes para la creación de la Oficina y el nombramiento de los funcionarios.</t>
  </si>
  <si>
    <t xml:space="preserve">Secretario General y/o Profesional Universitario designado. 
Secretaria de Talento Humano
Secretaría de Talento Humano </t>
  </si>
  <si>
    <t>30 de abril de 2023  
31 de Diciembre 2023 
30 de marzo 2023</t>
  </si>
  <si>
    <t xml:space="preserve">Secretario General y/o Profesional Universitario designado. Secretaria de Talento Humano y/o Profesional Universitario designado. Comité de Gestión y Desempeño Institucional, Alcalde Municipal. </t>
  </si>
  <si>
    <t>(1) 30 de octubre 2022 (2) 31 de Diciembre 2022 (3) 30 de marzo 2023</t>
  </si>
  <si>
    <t> No describir riesgos como la negación de un control.</t>
  </si>
  <si>
    <t xml:space="preserve">Ejemplo: retrasos en la prestación del servicio por no contar con digiturno </t>
  </si>
  <si>
    <t>para la atención.</t>
  </si>
  <si>
    <t xml:space="preserve"> No existen riesgos transversales, lo que pueden existir son causas </t>
  </si>
  <si>
    <t>transversales.</t>
  </si>
  <si>
    <t>Ejemplo: pérdida de expedientes.</t>
  </si>
  <si>
    <t>EVALUACÓN INDEPENDIENTE</t>
  </si>
  <si>
    <t>Realizar la evaluación independiente, mediante la utilización de técnicas de auditoría con enfoque de riesgos para agregar valor y mejorar las operaciones de la entidad, contribuyendo a la mejora continua del Modelo Integrado de Planeación y Gestión, la cultura de la legalidad, la transparencia en la gestión institucional, la adecuada administración de la información y al buen uso de los recursos. </t>
  </si>
  <si>
    <t>Desde el plan de auditoria que incluye entre otros la programación de las Auditorías Internas, las acciones de verificación, la evaluación del sistema de control interno, el fomento de la cultura del control, la programación al seguimiento a los planes de mejoramiento y el cronograma de las acciones complementarias , hasta la toma de acciones de mejora.</t>
  </si>
  <si>
    <t>Reputacional.</t>
  </si>
  <si>
    <t>Incumplimiento de las obligacines de la OCI por falta de planificación en el Plan Anual de Auditoría.</t>
  </si>
  <si>
    <t xml:space="preserve">Falta de verificación en la elaboración del Plan Anual de Auditoría antes de ser aprobado por el Comité de Coordinación de CI. </t>
  </si>
  <si>
    <t>Posibilidad de afectación reputacional por incumplimiento de las obligacines de la OCI por falta de planificación en el Plan Anual de auditoría, debido a falta de verificación en la elaboración del Plan Anual de auditoría antes de ser aprobado por el Comité de Coordinación de CI.</t>
  </si>
  <si>
    <t>Ejecucion y Administracion de procesos.</t>
  </si>
  <si>
    <t>Pérdida Reputacional.</t>
  </si>
  <si>
    <t>menor</t>
  </si>
  <si>
    <t xml:space="preserve">El Jefe de la Oficina de Control Interno verificará lo plasmado en el Plan Anual de Auditoría, esté acorde con lo establecido con los lineamientos del DAFP y lo normatividad vigente. </t>
  </si>
  <si>
    <t xml:space="preserve">Verificar lo plasmado en el Plan Anual de Auditoría a tráves del Resultado que arroje la Matríz del Universo de Auditoría Basada en Riesgos.   </t>
  </si>
  <si>
    <t>Jefe Oficina de Control Interno.</t>
  </si>
  <si>
    <t>01/01/2023</t>
  </si>
  <si>
    <t xml:space="preserve">El Profesional Universitario debe verificar que las Auditorías planificadas sean establecidas de acuerdo a los procesos que tengan mayor probalidad de riesgos asociados. </t>
  </si>
  <si>
    <t>Realizar el Diligenciamiento de la Matriz del Universo de Auditoría Basado en Riesgo.</t>
  </si>
  <si>
    <t>Profesional Universitario OCI.</t>
  </si>
  <si>
    <t>Falla en la ejcución de la auditoría que impide cumplir con su objetivo.</t>
  </si>
  <si>
    <t>1. Falta de competencias del personal auditor.
2. Ausencia de planeación.</t>
  </si>
  <si>
    <t xml:space="preserve">Posibilidad de afectación reputacional por falla en la ejecución de la auditoría que impide cumplir con su objetivo, debido a la falta de personal competente y a la ausencia de una planeación adecuada impidiendo una correcta toma de decisiones. </t>
  </si>
  <si>
    <t>Pérdida Reputacional</t>
  </si>
  <si>
    <t>Jefe de la Oficina de Control Interno, verifica la competencia funcional de los integrantes del equipo auditor, asignando un líder competente en la realizacion del proceso de auditoría.</t>
  </si>
  <si>
    <t xml:space="preserve">Revisar el Manual de Funciones y Competencias. </t>
  </si>
  <si>
    <t>El lider del proceso coteja que la informacion consignada en el Plan Anual de Auditoria, este acorde con el marco normativo, objetivos y/o elementos que sirven como insumos para su formulación de acuerdo a la Matriz del PAA.</t>
  </si>
  <si>
    <t>preventivo</t>
  </si>
  <si>
    <t>manual</t>
  </si>
  <si>
    <t>documentación</t>
  </si>
  <si>
    <t>continua</t>
  </si>
  <si>
    <t>Lista de Chequeo</t>
  </si>
  <si>
    <t xml:space="preserve">Verificar lo consigando el Plan Anual de Auditoría versus lo consignado en el Diagnóstico de Operación de la OCI.  </t>
  </si>
  <si>
    <t xml:space="preserve">Falta de seguimiento que permitan verificar el cumplimiento del Plan de Auditoria. </t>
  </si>
  <si>
    <t>Incumplimiento por parte  de los responsable en realizar las actividades de seguimiento y verificacion del Plan Anual de Auditoría.</t>
  </si>
  <si>
    <t xml:space="preserve">Posibilidad de afectación reputacional por falta de seguimiento que permitan verificar el cumplimiento del Plan Anual de Auditoría, debido al incumplimiento por parte de los responsables en realizar las actividades de seguimiento y verificación del Plan Anual de Auditoria. </t>
  </si>
  <si>
    <t>Ejecucion y Administración de procesos.</t>
  </si>
  <si>
    <t>moderado</t>
  </si>
  <si>
    <t xml:space="preserve">El Profesional Universitario, compare el cumplimiento del formato de la planificación de la Auditoría de manera Semestral, generando alerta para la implementación de acciones de mejora. </t>
  </si>
  <si>
    <t>Tablero de Control</t>
  </si>
  <si>
    <t>Verificar el tiempo programado versus el tiempo de ejecución de la Auditoría.</t>
  </si>
  <si>
    <t>No establecer acciones de mejora con base en los resultados del segumiento al plan anual de auditoria.</t>
  </si>
  <si>
    <t xml:space="preserve">Falta de indicadores de gestión que arrojen información estrategica para la toma de decisiones.   </t>
  </si>
  <si>
    <t>Posibilidad de afectación por no establecer acciones de mejora con base en los resultados del segumiento al plan anual de auditoria, debido a la falta de indicadores de gestión que arrojen información estrategica para la toma de decisiones.</t>
  </si>
  <si>
    <t xml:space="preserve">El Jefe de la Oficina de Control Interno establecerá los indicadores de gestión en el Plan Anual de Auditoría para generar acciones de mejora en caso de incumplimiento al cronograma y actividades del Plan Anual del mismo, los cuales se verificaran trimestralmente. </t>
  </si>
  <si>
    <t>Indicador</t>
  </si>
  <si>
    <t>Verificar el cumplimiento del cronograma de las Auditorías realizadas en contraste con los Indicadores de Gestión.</t>
  </si>
  <si>
    <r>
      <rPr>
        <b/>
        <sz val="11"/>
        <color indexed="53"/>
        <rFont val="Arial Narrow"/>
        <family val="2"/>
      </rPr>
      <t xml:space="preserve">*Nota: </t>
    </r>
    <r>
      <rPr>
        <sz val="11"/>
        <color indexed="8"/>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</si>
  <si>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</si>
  <si>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Contribuir al logro de los resultados esperados por medio de la implementación de estrategias de Tecnologías e Información (TI), estableciendo procedimientos sistemáticos y eficientes para proporcionar disponibilidad y calidad de los servicios de TI, fortalecer la seguridad digital y la apropiación de los sistemas de información, articulando el diseño de los servicios con los procesos de la entidad, con el fin de satisfacer a los diferentes grupos de interés facilitando la toma de decisión en la Entidad.</t>
  </si>
  <si>
    <t>Inicia con la formulación y/o actualización de los lineamientos, las políticas de tecnologías de información y comunicación, Gobierno digital, el Plan Estratégico de Tecnología de la Información, la identificación de las necesidades de tecnologías de información. Culmina con la ejecución de las estrategias, la entrega de los servicios TI y las acciones de uso y aprovechamiento de las tecnologías de la información y comunicaciones.</t>
  </si>
  <si>
    <t xml:space="preserve">
Incumplimiento de los objetivos de TI</t>
  </si>
  <si>
    <t xml:space="preserve">
Falta de claridad en las metas de la estrategia TIC</t>
  </si>
  <si>
    <t xml:space="preserve">
Posibilidad de afectación reputacional por incumplimiento de los objetivos de TI ocasionados por la no definición de metas claras en la estrategia TIC
</t>
  </si>
  <si>
    <t xml:space="preserve">     El riesgo afecta la imagen de la entidad internamente, de conocimiento general, nivel interno, de junta dircetiva y accionistas y/o de provedores</t>
  </si>
  <si>
    <t>El profesional universitario de la secretaria general encargado de las TICS, verifica mediante pruebas iniciales las metas planteadas para los diferentes planes y políticas con el objetivo de validar que puedan cumplirse los objetivos deseados.</t>
  </si>
  <si>
    <t>Reducir (mitigar)</t>
  </si>
  <si>
    <t>Elaborar un informe de las metas planteadas para las TICS</t>
  </si>
  <si>
    <t>Profesional Universiario Secretaria General</t>
  </si>
  <si>
    <t>El profesional universitario de la Secretaria General encargado de las TICS, socializa con su equipo de trabajo a través de charlas o reuniones las metas de TI de la entidad y los metodos a través del cual se llevará a cabo su seguimiento</t>
  </si>
  <si>
    <t>Desarrollar reuniones presenciales con los miembros de la oficina de TI de manera semestral para la socialiización de metas y objetivos de TI</t>
  </si>
  <si>
    <t>El profesional universitario de la secretaria general encargado de las TICS, implementa una herramienta para la centralización de la información relacionada con las metas, indicadores y objetivos de TI</t>
  </si>
  <si>
    <t>Diseñar o establecer una mecanismo para el control, seguimiento y gestión de los indicadores, metas y objetivos de TI</t>
  </si>
  <si>
    <t>No ejecución de proyectos de TI, así como de estrategias de implementación de planes y capacitación de recurso humano</t>
  </si>
  <si>
    <t>Insuficiencia de recurso económico y humano para la ejecución de proyectos y estrategias de TI y la formación y capacitación de personal</t>
  </si>
  <si>
    <t xml:space="preserve">Posibilidad de afectación económica y reputacional por la no ejecución de proyectos y estrategias de TI asi como la implementación de planes y capacitación del personal de la entidad ocasionado por la insuficiencia de recurso económico y humano. </t>
  </si>
  <si>
    <t>Usuarios, productos y practicas , organizacionales</t>
  </si>
  <si>
    <t xml:space="preserve">     Entre 100 y 500 SMLMV </t>
  </si>
  <si>
    <t>El profesional universitario de la Secretaría General encargado de las TICS solicita mediante oficio ante el Secretario General la asignación del presupuesto de TI.</t>
  </si>
  <si>
    <t>Elaborar un documento escrito dirigido al Secretario General solicitando el presupuesto de TI asignado a la vigencia</t>
  </si>
  <si>
    <t>El profesional universitario de la Secretaria General encargado de las TIC, desarrolla un plan de asignación de recursos de TI de manera digital o manual que permitan maximizar los resultados esperados.</t>
  </si>
  <si>
    <t>Diseñar un plan de asignación de recursos de TI</t>
  </si>
  <si>
    <t>El profesional universitario de la Secretaria General encargado de las TIC, desarrolla un plan de capacitación del personal de TI mediante reuniones de equipo, herramientas de programación o capacitaciones adicionales con el fin de evitar riesgos operativos.</t>
  </si>
  <si>
    <t>Desarrollar jormadas de capacitación para el personal de TI de la entidad</t>
  </si>
  <si>
    <t>Sanciones aplicadas a la entidad</t>
  </si>
  <si>
    <t>Incumplimiento en la implementación de la normativa de MINTIC y otras organismos de control</t>
  </si>
  <si>
    <t>Posibilidad de afectación económica por sanciones aplicadas a la entidad debido al cumplimiento en la implementación de la normativa establecida por el Ministerio de Tecnologías de la Información y las Comunicaciones u otros organismos de control</t>
  </si>
  <si>
    <t>El profesional universitariao de la Secretaria General encargado de las TICS, verifica mediane informes mensuales el cumpliminento en la implementación de cada una de las normas, resolución, leyes y demás expedidas por el Ministerio de Tecnologías de la Información y las Comunicaciones u otros organismos de control para el sujeto obligado.</t>
  </si>
  <si>
    <t>Verificar mediante informes mensuales los avances y aplicación de las normativas gunernamentales del sector TIC.</t>
  </si>
  <si>
    <t>El profesional universitariao de la Secretaria General encargado de las TICS, valida mediante solicitud semestral escrita en cada area misional la aplicación de las normas vigentes</t>
  </si>
  <si>
    <t>Establecer mecanismos de divulgación y apropación de la aplicación de las guías, normas y manuales del sector TIC.</t>
  </si>
  <si>
    <t>Secretario General</t>
  </si>
  <si>
    <t>El profesional universitario de la Secretaria General encargado de las TIC, valida mediante los indicadores de TI de manera trimestral la efctividad en la implementación de los planes, proyectos y estrategias de TI</t>
  </si>
  <si>
    <t>Desarrollar informes trimestrales en relación a la efectividad en la ejecución de proyectos, planes y estrategias de TI</t>
  </si>
  <si>
    <t>Deficiencia en los planes de implementación y puesta en marcha de acciones de mejora</t>
  </si>
  <si>
    <t>Falta de conciencia y compromiso de la dirección de TI</t>
  </si>
  <si>
    <t>Probabilidad de afectación reputacional la deficiencia en los planes de implementación y puesta en marcha de acciones de mejora dado por la falta de conciencia y compromiso de la dirección de TI.</t>
  </si>
  <si>
    <t>El profesional universitario de la Secretaria General encargado de las TICS, suscribe un compromiso institucional mediante acta firmada con el Secretario General para la aplicación de los planes de mejoramiento a que haya lugar y el desarrollo de una cultura de mejora continua frente a las estrategias de TI</t>
  </si>
  <si>
    <t>Firmar actas de compromiso institucional en relación a la mejora contínua e implementación de acciones frente a resultados de auditoria</t>
  </si>
  <si>
    <t>Profesional Universiario Secretaria General - Secretaría General</t>
  </si>
  <si>
    <t>El profesional universitario de la secretaria general encargado de las TICS y el personal de TI, se capacitan en tematicas de indicadores y políticas de calidad dos veces al año.</t>
  </si>
  <si>
    <t>Desarrollar capacitación en politicas de calidad e indicadores de TI al personal de las TICS</t>
  </si>
  <si>
    <t>GESTION JURÍDICA</t>
  </si>
  <si>
    <t>Garantizar el cumplimiento de las normas constitucionales y legales vigentes en todas las actuaciones de la entidad, así como defender los intereses del Municipio de Valledupar  y brindar asesoría en acciones judiciales a las diferentes dependencias de la Administración Municipal</t>
  </si>
  <si>
    <t>Inicia con la recepción y revisión de solicitudes de conceptos jurídicos , actos administrativos, derechos de petición y demandas, continúa con el análisis y revisión de la normativa aplicable, antecedentes y estrategia de defensa judicial y finaliza con la emisión de conceptos jurídicos, actos administrativos, representación judicial y publicidad de Actos Administrativos.</t>
  </si>
  <si>
    <t>INCUMPLIMIENTO DE LOS TÉRMINOS LEGALES PARA CONTESTAR LOS DIFERENTES REQUERIMIENTOS Y SOLICITUDES ALLEGADAS A LA OFICINA, POR INCORRECTO O INADECUADO TRÁMITE</t>
  </si>
  <si>
    <t>FALTA DE CONOCIMIENTO,  Y/O DE DOCUMENTOS PARA REALIZAR EL ANALISIS PERTINENTE</t>
  </si>
  <si>
    <t>POSIBILIDAD DE AFECTACIÓN ECONÓMICA Y REPUTACIONAL POR EL INCUMPLIMIENTO DE LOS TÉRMINOS LEGALES PARA CONTESTAR LOS DIFERENTES REQUERIMIENTOS Y SOLICITUDES ALLEGADAS A LA OFICINA, POR INCORRECTO O INADECUADO TRÁMITE  POR FALTA DE CONOCIMIENTO,  Y/O DE DOCUMENTOS PARA REALIZAR EL ANALISIS PERTINENTE</t>
  </si>
  <si>
    <t xml:space="preserve">     El riesgo afecta la imagen de la entidad con algunos usuarios de relevancia frente al logro de los objetivos</t>
  </si>
  <si>
    <t>LA AUXILIAR ADMINISTRATIVO DEBE ALIMENTAR TABLA DE ASIGNACIÓN DE PROCESOS DE DEMANDAS PARA REALIZAR SEGUIMIENTO A LAS ACTIVIDADES DESPLEGADAS EN FUNCIÓN DE LA DEFENSA JURÍDICA DEL MUNICIPIO.</t>
  </si>
  <si>
    <t>PROBABILIDAD</t>
  </si>
  <si>
    <t>ADQUISICIÓN DE UN SOFTWARE PARA EL CONTROL DE LA REPRESENTACIÓN JUDICIAL Y EXTRAJUDICIAL PARA EL MUNICIPIO</t>
  </si>
  <si>
    <t>JEFE OFICINA ASESORA JURÍDICA</t>
  </si>
  <si>
    <t>1 ENERO DE 2023</t>
  </si>
  <si>
    <t>LA PROFESIONAL UNIVERSITARIA APLICA EL PROCEDIMIENTO CONCILIACIONES, EXTRAJUDICIALES Y JUDICIALES CON CÓDIGO AV-P-GJ-003</t>
  </si>
  <si>
    <t>REALIZAR REUNIÓN QUINCENAL CON LA PROFESIONAL UNIVERSITARIA PARA HACER SEGUIMIENTO DE LA APLICACIÓN DE LAS NORMAS EN MATERIA DE CONCILIACIÓN.</t>
  </si>
  <si>
    <t>EL PROFESIONAL UNIVERSITARIO APLICA EL PROCEDIMIENTO ATENCIÓN DE ACCIONES CONSTITUCIONALES CON CÓDIGO AV-P-GJ-001.</t>
  </si>
  <si>
    <t xml:space="preserve">REALIZAR REUNIÓN QUINCENAL CON LA PROFESIONAL UNIVERSITARIA PARA HACER SEGUIMIENTO DE LA APLICACIÓN DE LAS NORMAS EN MATERIA DE ACCIONES CONSTITUCIONALES. </t>
  </si>
  <si>
    <t>Promover el desarrollo físico territorial a través de lineamientos , ejecución  y mantenimiento de obras de infraestructura  urbanística, civil y arquitectónica contribuyendo al mejoramiento de la movilidad y el crecimiento ordenado de la ciudad enmarada en la normatividad vigente por medio de los conceptos técnicos, permisos y autorizaciones en beneficio de todos los habitantes del Municipio de Valledupar, Cesar.</t>
  </si>
  <si>
    <t>Desde la formulacion, incluye la ejecucion, hasta el mantenimiento y seguimiento de los proyectos de infraestructura urbanistica, civil y arquitectonica.</t>
  </si>
  <si>
    <t>Falta de verificación en la elaboración de los estudios previos antes de ser publicado en el secop II</t>
  </si>
  <si>
    <t xml:space="preserve">Debido al incumplimiento de las obligaciones de la contratacion Publica por a la falta de planeacion de los procesos de la Secretaria de Obras Publicas. </t>
  </si>
  <si>
    <t xml:space="preserve">Posibilidad de afectación economica por la falta de verificación en la elaboración de los estudios previos antes de ser publicado en el secop II, debido al incumplimiento de las obligaciones de la contratacion Publica por la falta de planeacion de los procesos de la Secretaria de Obras Publicas. </t>
  </si>
  <si>
    <t xml:space="preserve">     Afectación menor a 10 SMLMV .</t>
  </si>
  <si>
    <t xml:space="preserve">El Abogado de contratacion de la Secretaria de Obras Publicas verificará que lo plasmado en la descripcion tecnica del proyecto, el cronograma de actividades y descripciones tecnicas de profesionales, esté acorde con los procesos de planeacion y la normatividad vigente. </t>
  </si>
  <si>
    <t>probabilidad</t>
  </si>
  <si>
    <t xml:space="preserve">Verificar lo plasmado en cada uno de los estudios previos que arroje una matrfiz Basada en Riesgos.   </t>
  </si>
  <si>
    <t>Abogado de contratacion</t>
  </si>
  <si>
    <t>El Profesional Universitario debe verificar que la descripcion tecnica del proyecto, quede registrado el proceso de planeacion, el cronograma de actividades, una definicien exapta de los profesionales requeridos, para minimizar los riesgos enla ertapa de ejecucion.</t>
  </si>
  <si>
    <t>Realizar un certificado para cada uno de los proyectos que le de respuesta a los posibles riesgos, en temas de planeacion.</t>
  </si>
  <si>
    <t>Profesional Universitario</t>
  </si>
  <si>
    <t>Por fallas  en la ejecución en cuanto a terminos de duracion.</t>
  </si>
  <si>
    <t>1) Ausencia de planeación en el cronograma de actividades.                                                          2)  Falta de competencias de  supervisores e interventores.</t>
  </si>
  <si>
    <t xml:space="preserve">Posibilidad de afectación reputacional por falla en la ejecución para una construccion de una infraestructura fisica en cuanto a terminos de duracion, debido a la ausencia de planeación en el cronograma de actividades. </t>
  </si>
  <si>
    <t>El supervisor del contrato, verifica el estado, solicitando al contratista y/o interventor semana a semana un certificado que vigile el porcentage de ejecucion de obra fisica con el porcentage de ejecucion segun cronograma de actividades.</t>
  </si>
  <si>
    <t>Evaluar mes a mes, según las certificaciones certificaciones emitidas.</t>
  </si>
  <si>
    <t>Supervisor del contrato y apoyo a la supervision</t>
  </si>
  <si>
    <t xml:space="preserve">Incumplimiento de las metas de productos asignadas a Obras Publicas del Plan de desarrollo. </t>
  </si>
  <si>
    <t>Incumplimiento por parte  de los responsable en realizar las actividades de seguimiento y verificacion del Plan de desarrollo.</t>
  </si>
  <si>
    <t xml:space="preserve">Posibilidad de afectación reputacional por Incumplimiento de las metas de productos asignadas a Obras Publicas del Pln de desarrollo. , debido al Incumplimiento por parte  de los responsable en realizar las actividades de seguimiento y verificacion del Plan de desarrollo. </t>
  </si>
  <si>
    <t xml:space="preserve">El Profesional Universitario, compara el cumplimiento del plan de desarrollo de manera mensual, generando alerta para la implementación de acciones de mejora. 
</t>
  </si>
  <si>
    <t>Verificar el  cumplimiento de las metas delplan de desarrollo.</t>
  </si>
  <si>
    <t xml:space="preserve">Profesional Universitario </t>
  </si>
  <si>
    <t>Incumplimiento en la gestion de las Peticiones, Quejas, Reclamos, Sugerencias y Denuncias – PQRSD</t>
  </si>
  <si>
    <t xml:space="preserve">Falta de indicadores de gestión con cuadro de seguimiento  que arrojen información sobre las soluciones dadas a los peticionarios.   </t>
  </si>
  <si>
    <t>Posibilidad de afectación reputacional  por Incumplimiento en la gestion de las Peticiones, Quejas, Reclamos, Sugerencias y Denuncias – PQRSD, debido a la Falta de indicadores de gestión con cuadro de seguimiento  que arrojen información sobre las soluciones dadas a los peticionarios.</t>
  </si>
  <si>
    <t>La Secretaria ejecutIva  de Obras Publicas, establecerá  formatos de verificacion   para generar acciones de seguimiento en el proceso de verificacion mensualme</t>
  </si>
  <si>
    <t>Verificar el cumplimiento de las solicitudes que llegan a esta sectorial  a traves de matriz de seguimiento.</t>
  </si>
  <si>
    <t>Secretaria ejecutiva</t>
  </si>
  <si>
    <t>EFRAIN ALFREDO QUINTERO TERNERA</t>
  </si>
  <si>
    <t>Secretario de Obras Publicas Municipal</t>
  </si>
  <si>
    <t>JAIR SUAREZ VANEGAS</t>
  </si>
  <si>
    <r>
      <rPr>
        <b/>
        <sz val="11"/>
        <color indexed="53"/>
        <rFont val="Arial Narrow"/>
        <family val="2"/>
      </rPr>
      <t xml:space="preserve">*Nota: </t>
    </r>
    <r>
      <rPr>
        <sz val="11"/>
        <color indexed="8"/>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</si>
  <si>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Orientar el desarrollo integral del territorio en el corto, mediano y largo plazo, mediante la formulación y seguimiento de los planes estratégicos, las políticas públicas, el Plan de Desarrollo, el Plan de Ordenamiento Territorial, los proyectos de inversión, el Plan Operativo Anual de Inversión, los planes de acción y los planes institucionales, en cumplimiento de los requisitos normativos y técnicos.  </t>
  </si>
  <si>
    <t>Inicia con los planes estratégicos, los diagnósticos, la formulación de políticas públicas, los planes de corto y mediano plazo, el plan de desarrollo y finaliza con el seguimiento, evaluación y mejora de los resultados de la gestión y del proceso.  </t>
  </si>
  <si>
    <t>Por fallas en la formulación , ejecución y seguimiento del plan de desarrollo municipal y demás instrumentos de planificación</t>
  </si>
  <si>
    <t>Debido al desconocimiento en la aplicación de los criterios técnicos para la integración y aplicación de los instrumentos de planificación con el plan de desarrollo</t>
  </si>
  <si>
    <t>Posibilidad de afectación económica y reputacional por fallas en la formulación, ejecución y seguimiento del plan de desarrollo municipal y demás instrumentos de planificación debido al desconocimiento en la aplicación de los criterios técnicos para la integración y aplicación de los instrumentos de planificación con el plan de desarrollo</t>
  </si>
  <si>
    <t xml:space="preserve">El seguimineto y evaluacíon de la metas y productos del Plan de desarrollo  se realIzara a traves del Software SAGEP (Sistema de Apoyo a la Gestión Pública) el cual garantizara la emision de informes en tiempo real sobre su avance fisico y financiero
</t>
  </si>
  <si>
    <t xml:space="preserve">Incluir en cada vigencia en el POAI y el Plande Accion el proyecto que garantice el funcionamiento y manteniniento de la plataforma SAGEP  (Sistema de Apoyo a la Gestión Pública)
</t>
  </si>
  <si>
    <t xml:space="preserve">Jefe Oficina </t>
  </si>
  <si>
    <t>No contar con la formulación, gestión, acompañamiento, coordinación de MIPG, elaboración y ejecución de los planes, políticas, proyectos y programas para el cumplimiento de los objetivos institucionales.</t>
  </si>
  <si>
    <t>Falta de todos los documentos y las guías necesarios para desarrollar la gestión de la entidad</t>
  </si>
  <si>
    <t>Posibilidad de afectación económica y reputacional por no contar con la formulación, gestión, acompañamiento, coordinación de MIPG, elaboración y ejecución de los planes, políticas, proyectos y programas para el cumplimiento de los objetivos institucionales debido a la falta de todos los documentos y las guías necesarios para desarrollar la gestión de la entidad.</t>
  </si>
  <si>
    <t xml:space="preserve">Se cuenta con estrategias de monitoreo,   políticas internas y seguimiento a la ejecución. Direccionamiento por parte de las sectoriales. Seguimientos en comités a cada proceso. Revisión trimestral del Plan de Desarrollo </t>
  </si>
  <si>
    <t xml:space="preserve">Hacer segumiento por parte de cada Sectorial, en la gestión, el acompañamiento, la elaboración y ejecución de los planes, políticas, proyectos y programas institucionales. </t>
  </si>
  <si>
    <t>No realizar informes de seguimiento, evaluación y medir los resultados del plan de desarrollo y demás planes.</t>
  </si>
  <si>
    <t>Desconocimiento en la aplicación de los criterios técnicos para el seguimiento a la gestión, la integración y aplicación de los instrumentos de planificación con el plan de desarrollo.</t>
  </si>
  <si>
    <t>Posibilidad de afectación reputacional por no realizar informes de seguimiento, evaluación y medir los resultados del plan de desarrollo y demás planes, debido al desconocimiento en la aplicación de los criterios técnicos para el seguimiento a la gestión, la integración y aplicación de los instrumentos de planificación con el plan de desarrollo.</t>
  </si>
  <si>
    <t xml:space="preserve">Se cuenta con estrategias tecnológicas para la elaboración por parte de cada sectorial, de los informes de seguimineto, evaluacíon  y resultados, productos del Plan de desarrollo VALLEDUPAR EN ORDEN 2020-2023 se realIzara a traves del Sofware SAGEP (Sistema de Apoyo a la Gestión Pública) el cual garantizara la emision de informes en tiempo real sobre su avance fisico y financiero.
</t>
  </si>
  <si>
    <t xml:space="preserve"> Permanentemente se debe hacer seguimiento a la gestión para verificar que lo planeado se cumpla o de lo contrario tomar correctivos, que garanticen el buen funcionamiento de la plataforma SAGEP  (Sistema de Apoyo a la Gestión Pública).
</t>
  </si>
  <si>
    <t>Trimestral</t>
  </si>
  <si>
    <t>Insatisfacción del ciudadano con base en indicadores,  PQRSD,  entre otros.</t>
  </si>
  <si>
    <t>Falla en los resultados  de la gestión obtenidos, por el análisis de Indicadores, hallazgos de auditoría, peticiones, quejas, reclamos y sugerencias (PQRSD) gestionadas, la evaluación de la satisfacción del ciudadano.</t>
  </si>
  <si>
    <t>Posibilidad de afectación reputacional por insatisfacción del ciudadano con base en indicadores,  PQRSD,  entre otros, debido a fallas en los resultados  de la gestión obtenidos, por el análisis de Indicadores, hallazgos de auditoría, peticiones, quejas, reclamos y sugerencias (PQRSD) gestionadas, la evaluación de la satisfacción del ciudadano.</t>
  </si>
  <si>
    <t>Se cuenta con estrategias tecnológicas, en la página web de la Alcaldía, la encuesta de satisfacción para la ciudadanía.</t>
  </si>
  <si>
    <t xml:space="preserve">De los resultados obtenidos en la verificación se deben realizar las acciones de mejora en el servicio que se presta y tomar correctivos, que garanticen el buen funcionamiento de políticas, proyectos y programas para el cumplimiento de los objetivos institucionales. .
</t>
  </si>
  <si>
    <t>Garantizar el Sistema de Salud en el Municipio de Valledupar, mediante la formulación, adopción e implementación de políticas, planes y proyectos, generando acciones dirigidas al bienestar de la salud de la población.</t>
  </si>
  <si>
    <t>Inicia con el análisis de la situación de salud de la población y la identificación de las políticas del sector, para la planeación, dirección, seguimiento y monitoreo, finalizando con el control al sistema, a través de la medición y análisis de sus indicadores, según sus competencias.</t>
  </si>
  <si>
    <t>Debido a fallas en la aplicación de los criterios técnicos para la integración y aplicación del  Plan Territorial de Salud, Planes de acción, Programas, Proyectos de Salud y demás instrumentos de planificación</t>
  </si>
  <si>
    <t xml:space="preserve">Afectación económica y reputacional por deficiencias en la formulación  del Plan Territorial de Salud, Planes de acción, Programas, Proyectos de Salud y demás instrumentos de planificación debido al desconocimiento en la aplicación de los criterios técnicos para la integración y aplicación de los instrumentos de planificación </t>
  </si>
  <si>
    <t>De acuerdo con la normatividad vigente, los lineamientos y directrices impartidas por la autoridad sanitaria competente, el equipo de coordinadores de las dimensciones realiza la lista de chequeo de los procesos de formulación  del Plan Territorial de Salud, Planes de acción, Programas, Proyectos de Salud y demás instrumentos de planificación, posteriormente el profesional especializado encargado verifica y consolida la informacion remitida por cada coordinador y  finalmente el secretario local de salud, valida y aprueba lo construido.</t>
  </si>
  <si>
    <t>Realizar mesas de trabajo para identificar, comprender, responder y programar en el marco de la formulación de los planes, programas y proyectos del sector salud.</t>
  </si>
  <si>
    <t>Secretario Local de Salud</t>
  </si>
  <si>
    <t xml:space="preserve">30 marzo
30 junio
30 septiembre
10 enero
</t>
  </si>
  <si>
    <t>1. Debido a fallas en la designacion del talento humano idoneo y competente para la ejecucion de las acciones contempladas en los planes de acción, Programas y Proyectos de Salud.
2. Debido a fallas en el proceso de planeación.</t>
  </si>
  <si>
    <t>Afectación económica y reputacional por  deficiencias en la ejecución del Plan Territorial de Salud, Planes de acción, Programas y Proyectos de Salud, debido a la falta de talento humano idoneo y competente y fallas en el proceso de planeacion.</t>
  </si>
  <si>
    <t>Cada profesional responsable de la dimensión realiza acompañamiento al cumplimiento de las acciones formuladas y programadas en los Planes de acción, Programas y Proyectos de Salud ejecutado por el talento humano y los operadores.</t>
  </si>
  <si>
    <t>Realizar mesas de trabajo para el acompañamiento al cumplimiento de las acciones formuladas y programadas   en los Planes de acción, Programas y Proyectos de Salud ejecutado por el talento humano y los operadores.</t>
  </si>
  <si>
    <t>Profesionales responsables de las dimensiones</t>
  </si>
  <si>
    <t>Debido a fallas en la ejecución de las actividades  programadas y ejecutadas en el Plan Territorial de Salud, Planes de acción, Programas y Proyectos de Salud por los responsables.</t>
  </si>
  <si>
    <t xml:space="preserve">Afectación económica y reputacional por  deficiencias en el monitoreo y seguimiento  al cumplimiento de las actividades del Plan Territorial de Salud, Planes de acción, Programas y Proyectos de Salud por los responsables </t>
  </si>
  <si>
    <t>El profesional responsable de la dimension realiza el monitoreo y seguimiento al cumplimiento de las actividades del Plan Territorial de Salud, Planes de acción, Programas y Proyectos de Salud por los responsables mediante una herramienta diseñada para tal fin. Seguidamente el equipo de planeacion en salud verifica el cumplimiento de lo ejecutado por el talento humano a traves de la herramienta diseñada para el posterior cargue a las plataformas dispuestas.</t>
  </si>
  <si>
    <t>Realizar mesas de trabajo para el monitoreo y seguimiento al cumplimiento de las acciones formuladas y programadas   en los Planes de acción, Programas y Proyectos de Salud ejecutado por el talento humano y los operadores.</t>
  </si>
  <si>
    <t xml:space="preserve">No establecer acciones preventivas y/o correctivas con base a los resultados obtenidos en el proceso de verificacion al cumplimiento de las actividades del Plan Territorial de Salud, Planes de acción, Programas y Proyectos de Salud por los responsables  </t>
  </si>
  <si>
    <t>Debido a la falta de aplicación de herramientas que permitan obtener informacion estrategica para la toma de decisiones.</t>
  </si>
  <si>
    <t xml:space="preserve">Afectación económica y reputacional por  deficiencia de acciones preventivas y/o correctivas en el proceso de verificacion al cumplimiento de las actividades del Plan Territorial de Salud, Planes de acción, Programas y Proyectos de Salud por los responsables </t>
  </si>
  <si>
    <t>El profesional especializado del proceso de gestion publica a partir de los resultados arrojados en las plataformas dispuestas para tal fin, establecera un plan de mejoramiento enfocado en los incumplimientos detectados.</t>
  </si>
  <si>
    <t xml:space="preserve">Plan de mejoramiento formulado por los profesionales responsables de las dimnesiones.
 Posteriormente es aprobado por Secretario Local de Salud.
Seguimiento al plan de mejoramiento por el profesional especializado del proceso de gestion de salud publica </t>
  </si>
  <si>
    <t xml:space="preserve">Profesional responsable de dimensión.
 Secretario Local de Salud.
Profesional Especializado del proceso de gestión pública. </t>
  </si>
  <si>
    <t>De acuerdo a las fechas establecidas en los planes de mejoramiento.</t>
  </si>
  <si>
    <t xml:space="preserve">Por respuesta extemporanea a los ciudadanos que interponen sus Peticiones, Quejas o Reclamos.
</t>
  </si>
  <si>
    <t xml:space="preserve">Debido al poco seguimiento realizado a las alertas emitidas por el Sistema de Atención al Ciudadano. </t>
  </si>
  <si>
    <t>Líder del Sistema de Atención al Ciudadano  Vigilar a través de alertas, las fechas de cumplimiento de cada uno de los PQR,s  Diaria</t>
  </si>
  <si>
    <t xml:space="preserve">Vigilar a través del sistema de barrido diario, las fechas de vencimiento de cada uno de los PQR,s </t>
  </si>
  <si>
    <t>Lider del Sistema de Atención al Ciudadano (SAC)</t>
  </si>
  <si>
    <t xml:space="preserve">Por el cobro en la realización de trámites al interior de la Secretaría de Educación Municipal  </t>
  </si>
  <si>
    <t>Debido a la poca difusión y publicidad acerca de la gratuidad de cada uno de estos trámites.</t>
  </si>
  <si>
    <t xml:space="preserve">Lider Siatema de Atención al Ciudadano (SAC) Realizará publicaciones acerca de la gratuidad de todos los trámites inherentes a los productos ofrecidos por la secretaria de Educación Municipal. Trimestral </t>
  </si>
  <si>
    <t xml:space="preserve">Realizar publicaciones periodicas acerca de la gratuidad en todos los trámites que se efectúan en la SEM. </t>
  </si>
  <si>
    <t>Por el pago extemporaneo de cesantías parciales o definitivas.</t>
  </si>
  <si>
    <t xml:space="preserve">Debido al incumplimineto en el orden de llegada de las solicitudes </t>
  </si>
  <si>
    <t xml:space="preserve">     El riesgo afecta la imagen de alguna área de la organización</t>
  </si>
  <si>
    <t xml:space="preserve">Profesional Universitario de Recursos Humanos  Ejercerá un estricto seguimiento a las solicitudes realizadas según fecha de radicación Mensual </t>
  </si>
  <si>
    <t>Ejercerá un estricto seguimiento a las solicitudes realizadas según fecha de radicación</t>
  </si>
  <si>
    <t xml:space="preserve">Profesional Universitario de Recursos Humanos </t>
  </si>
  <si>
    <t>Por el cobro en la realización del trámite de traslado a Docentes y Directivos Docentes</t>
  </si>
  <si>
    <t xml:space="preserve">Profesional Universitario de Recursos Humanos  Fortalecerá la difusión del procedimiento requerido para el proceso de traslado, haciendo hincapié en su gratuidad y en no necesitar intermedación alguna para ello. Trimestral </t>
  </si>
  <si>
    <t>Fortalecerá la difusión del procedimiento requerido para el proceso de traslado, haciendo hincapié en su gratuidad y en no necesitar intermedación alguna para ello.</t>
  </si>
  <si>
    <t>Por demora en el trámite de pensiones por vejez o sustitución.</t>
  </si>
  <si>
    <t>Debido a la poca sinergia en los trámites internos para surtir los efectos requeridos</t>
  </si>
  <si>
    <t>Profesional Universitario de Prestaciones sociales Aunará los esfuerzos necesarios para lograr eficacia, eficiencia y efectividad en el trámite de pensiones por vejéz o sustitución  Diario</t>
  </si>
  <si>
    <t xml:space="preserve">Aunará los esfuerzos necesarios para lograr eficacia, eficiencia y efectividad en el trámite de pensiones por vejéz o sustitución </t>
  </si>
  <si>
    <t>Profesional Universitario de Prestaciones sociales</t>
  </si>
  <si>
    <t xml:space="preserve">Por imprecisiones en información suministrada para la defensa jurídica del ente territorial </t>
  </si>
  <si>
    <t>Debido a la falta de actualización del archivo de hojas de vida del personal Docente, Directivo Docente y Administrativo.</t>
  </si>
  <si>
    <t xml:space="preserve">Técnico operativo de personal  Aunará los esfuerzos necesarios para mantener actualizadas fisica y digitalmente las hojas de vida de cada uno de los empleados adscritos a la Secretaría de Educación Municipal  Mensual </t>
  </si>
  <si>
    <t xml:space="preserve">Aunará los esfuerzos necesarios para mantener actualizadas fisica y digitalmente las hojas de vida de cada uno de los empleados adscritos a la Secretaría de Educación Municipal </t>
  </si>
  <si>
    <t xml:space="preserve">Técnico operativo de personal </t>
  </si>
  <si>
    <t>Por pagos indebidos e inadecuada operación del Programa de Alimentación Escolar (PAE)</t>
  </si>
  <si>
    <t>Debido a una deficiente supervisión del Programa</t>
  </si>
  <si>
    <t xml:space="preserve">Profesional Universitario de Gestión Administrativa y Contratación Constatará de manera rigurosa lo consignado por rectores e interventor en sus certificaciones e informes respectivamente Mensual </t>
  </si>
  <si>
    <t>Constatará de manera rigurosa lo consignado por rectores e interventor en sus certificaciones e informes respectivamente</t>
  </si>
  <si>
    <t>Profesional Universitario de Gestión Administrativa y Contratación</t>
  </si>
  <si>
    <t>Por pagos indebidos e inadecuada operación del servicio de transporte escolar.</t>
  </si>
  <si>
    <t>Debido a una deficiente supervisión a la prestación del servicio</t>
  </si>
  <si>
    <t xml:space="preserve">Profesional Universitario de Gestión Administrativa y Contratación Constatar de manera rigurosa las certificaciones dadas por los rectores con respecto a la prestación del servicio y su numero de beneficiarios. Mensual </t>
  </si>
  <si>
    <t>Constatar de manera rigurosa las certificaciones dadas por los rectores con respecto a la prestación del servicio y su numero de beneficiarios.</t>
  </si>
  <si>
    <t>Por el funcionamiento ilegal  de colegios privados y Establecimientos Educativos para El trabajo y Desarrollo Humano (ETDH)</t>
  </si>
  <si>
    <t>Debido a la falta de seguimiento, vigilancia y controles estrictos a los establecimientos educativos en operación</t>
  </si>
  <si>
    <t>Profesional Especializado de Inspección y Vigilancia Realizará depuración de Sistemas de Información (DUE, SIET) para determinar que establecimientos están habilitados para la prestación del servicio educativo y así poder hacer un rastreo de las Instituciones que operan de forma ilegal en el municipio de Valledupar Anual</t>
  </si>
  <si>
    <t>Realizará depuración de Sistemas de Información (DUE, SIET) para determinar que establecimientos están habilitados para la prestación del servicio educativo y así poder hacer un rastreo de las Instituciones que operan de forma ilegal en el municipio de Valledupar</t>
  </si>
  <si>
    <t>Profesional Especializado de Inspección y Vigilancia</t>
  </si>
  <si>
    <t>Por la veracidad de la información consignada en documentos estrategicos (Boletín Estadístico, Informe de Gestión, Matriz de ejecución del Plan de Desarrollo) necesarios para la toma de decisiones.</t>
  </si>
  <si>
    <t>Debido a la falta de control y verificación de las fuentes de información.</t>
  </si>
  <si>
    <t>Profesional Universitario de Planeación (Análisis sectorial y apoyo institucional) Verificará la autenticidad y pertinencia de los canales que sirven como fuente de suministro de información  Semestral</t>
  </si>
  <si>
    <t xml:space="preserve">Verificará la autenticidad y pertinencia de los canales que sirven como fuente de suministro de información </t>
  </si>
  <si>
    <t>Profesional Universitario de Planeación (Análisis sectorial y apoyo institucional)</t>
  </si>
  <si>
    <t xml:space="preserve">Garantizar la prestación del servicio educativo en el municipio de Valledupar, a través de políticas y estrategias de acceso, permanencia, calidad y pertinencia, la ejecución de asesoría y asistencia técnica, inspección, vigilancia y control a los establecimientos educativos de la ciudad y sus corregimientos. </t>
  </si>
  <si>
    <t>Inicia con la identificación y aplicación de los lineamientos legales a nivel nacional, directrices de los planes de desarrollo nacional, departamental, municipal y necesidades educativas y termina con la ejecución de políticas, planes, programas y proyectos, buscando el mejoramiento progresivo de la calidad educativa</t>
  </si>
  <si>
    <t>Mejorar las condiciones de movilidad y seguridad vial y la convivencia armónica entre los diferentes actores viales y de mecanismos de planeación, regulación, monitoreo, control e integración de los modos de transporte, para mejorar la integración del transporte y la conectividad urbana y municipal de forma ágil y segura.</t>
  </si>
  <si>
    <t>Inicia con la identificación de las necesidades de los usuarios de las vías, los modos de transporte, el monitoreo del flujo vehicular, el uso de la infraestructura vial, el seguimiento a los planes, programas y proyectos orientados al logro de una movilidad sostenible y las soluciones jurídicas en los asuntos relacionados con la movilidad, para mejorar la integración del transporte en la ciudad de Valledupar hasta asegurar la prestación de los servicios de tránsito y transporte.</t>
  </si>
  <si>
    <t>No contar con un Plan de Acción Integral Institucional</t>
  </si>
  <si>
    <t>Desconocimiento sobre los procedimientos, programas y/o proyectos establecidos en la Secretaría de Tránsito.</t>
  </si>
  <si>
    <t>Posibilidad de afectación reputacional por no contar con un Plan de Acción Integral Institucional, debido al desconocimiento sobre los procedimientos, programas y/o proyectos establecidos en la Secretaría de Tránsito.</t>
  </si>
  <si>
    <t>El Secretario de Tránsito construye un Plan de Acción Integral Institucional teniendo en cuenta las políticas y lineamientos establecidos para el sector tránsito y transporte, información que debe reposar en los archivos como parte de la gestión documental de la sectorial.</t>
  </si>
  <si>
    <t xml:space="preserve">1. Elaborar un Plan de Acción Integral. 2. Priorizar proyectos del sector tránsito y transporte. 3. Realizar los trámites para los estudios técnicos requeridos para la actualización del PMMS. </t>
  </si>
  <si>
    <t>Secretario de Tránsito y Transporte</t>
  </si>
  <si>
    <t>Procesos admismistrativos y judiciales fallados en contra de la Secretaría de Tránsito</t>
  </si>
  <si>
    <t>Inadecuada asignación de personal para atender asuntos preventivos en temas de su competencia y la falta de herramientas tecnológicas para desarrollar las labores administrativas y operativas de manera eficiente y eficaz.</t>
  </si>
  <si>
    <t>Posibilidad de afectación reputacional por procesos administrativos y judiciales fallados en contra de la Secretaría de Tránsito, debido a la inadecuada asignación de personal para atender asuntos preventivos en temas de su competencia y la falta de herramientas tecnológicas para desarrollar las labores administrativas y operativas de manera eficiente y eficaz.</t>
  </si>
  <si>
    <t>El Secretario de Tránsito y Transporte, verifica la competencia funcional de los integrantes del equipo de trabajo y asigna actividades relacionadas con los trámites, productos, servicios, PQRSD, movilidad, control a las normas de tránsito y defensa jurídica de la sectorial, dejando evidencia del trabajo realizado a través de la utilización de una herramienta tecnológica.</t>
  </si>
  <si>
    <t xml:space="preserve">1.Conformar un grupo de funcionarios y/o contratistas que cuenten con las competencias para desempeñar las funciones asignadas. 2. Adquirir un software especializado para el manejo y control de las PQRSD. 3. Programar, ejecutar y realizar seguimiento a los planes operativos de control de tránsito y transporte (aplicación de la norma). 4. Realizar estudios técnicos para mejorar la movilidad y seguridad vial. 5. Contar con un software de tránsito para la expedición y control a los actos administrativos dentro de los términos legales y brindar seguridad a la información y así evitar la ocurrencia del fenómeno de la caducidad y prescripción de comparendos. 6. Realizar informes de gestión mensualmente donde se registren las acciones y/o actividades realizadas de los procesos de cobro persuasivo y coactivo de cartera por multas e infracciones de tránsito, para no permitir la acción de prescripción de los mismos. 7. Construir una matriz denominada "Matriz control de Acciones de Tutelas año vigente" donde se evidencie la entrada y fecha de respuesta de cada una como una acción de la política de prevención del daño antijurídico. </t>
  </si>
  <si>
    <t>Secretario de Tránsito y Transporte, Profesional Universitario o contratista designado</t>
  </si>
  <si>
    <t>Falta de seguimiento a las actividades claves del Plan de Acción Integral Institucional que permita verificar el cumplimiento de las obligaciones que tiene la Secretaría de Tránsito</t>
  </si>
  <si>
    <t>No contar con un sistema de información o recurso tecnológico para uso adecuado y eficiente de la información.</t>
  </si>
  <si>
    <t>Posibilidad de afectación reputacional por falta de seguimiento a las actividades claves del Plan de Acción Integral Institucional que permita verificar el cumplimiento de las obligaciones que tiene la Secretaría de Tránsito, debido a que no cuenta con un sistema de información o recurso tecnológico para uso adecuado y eficiente de la información.</t>
  </si>
  <si>
    <t>El profesional universitario o contratista encargado, verifica a través de una herramienta tecnológica las actividades adelantadas por los funcionarios y establece un cronograma de seguimiento en el cual valida mensualmente los avances de cada actividad y las fechas de vencimiento de términos.</t>
  </si>
  <si>
    <t>1. Establecer cronograma de seguimiento de cada actividad. 2. Evaluar de manera mensual el avance del cumplimiento de las actividades, programas y proyectos de la sectorial.</t>
  </si>
  <si>
    <t>Profesional Universitario o contratista designado</t>
  </si>
  <si>
    <t xml:space="preserve"> No establecer acciones de mejora con base en los resultados del segumiento a las actividades que se realizan en la sectorial.</t>
  </si>
  <si>
    <t>Posibilidad de afectación reputacional por no establecer acciones de mejora con base en los resultados del segumiento a las actividades que se realizan en la sectorial, debido a la falta de indicadores de gestión que arrojen información estrategica para la toma de decisiones.</t>
  </si>
  <si>
    <t>El profesional universitario o contratista encargado, establece indicadores de gestión para poder verificar los porcentajes de avances en el cumplimiento de las actividades desarrolladas en la Secretaría de Tránsito.</t>
  </si>
  <si>
    <t>1.Establecer los indicadores de gestión para poder verificar los avances en el cumplimiento de todas las actividades claves del Plan de Acción Integral Institucional. 2. Implementar las acciones correctivas o de mejora cuando a ello haya lugar.</t>
  </si>
  <si>
    <t>Por deficiencias en la formulación, Plan Territorial de Salud, Planes de acción, Programas, Proyectos de Salud y demás instrumentos de planificación</t>
  </si>
  <si>
    <t>Por deficiencias en la ejecución del Plan Territorial de Salud, Planes de acción, Programas y Proyectos de Salud.</t>
  </si>
  <si>
    <t>Por deficiencias en el monitoreo y seguimiento a la ejecucion del Plan Territorial de Salud, Planes de acción, Programas y Proyectos de Salud.</t>
  </si>
  <si>
    <t>CADA 15 DÍAS</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</si>
</sst>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d/mm/yyyy;@"/>
    <numFmt numFmtId="166" formatCode="[$-240A]dddd\,\ d\ &quot;de&quot;\ mmmm\ &quot;de&quot;\ yyyy"/>
    <numFmt numFmtId="167" formatCode="dd/mm/yyyy;@"/>
  </numFmts>
  <fonts count="70">
    <font>
      <sz val="11"/>
      <color theme="1"/>
      <name val="Calibri"/>
      <family val="2"/>
    </font>
    <font>
      <sz val="11"/>
      <color indexed="8"/>
      <name val="Calibri"/>
      <family val="2"/>
    </font>
    <font>
      <sz val="11"/>
      <color indexed="8"/>
      <name val="Arial Narrow"/>
      <family val="2"/>
    </font>
    <font>
      <sz val="11"/>
      <name val="Arial Narrow"/>
      <family val="2"/>
    </font>
    <font>
      <sz val="12"/>
      <name val="Arial Narrow"/>
      <family val="2"/>
    </font>
    <font>
      <b/>
      <sz val="11"/>
      <name val="Arial Narrow"/>
      <family val="2"/>
    </font>
    <font>
      <b/>
      <sz val="11"/>
      <color indexed="53"/>
      <name val="Arial Narrow"/>
      <family val="2"/>
    </font>
    <font>
      <sz val="11"/>
      <name val="Arial"/>
      <family val="2"/>
    </font>
    <font>
      <sz val="10"/>
      <name val="Arial"/>
      <family val="2"/>
    </font>
    <font>
      <sz val="11"/>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11"/>
      <color indexed="8"/>
      <name val="Arial"/>
      <family val="0"/>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8"/>
      <name val="Arial Narrow"/>
      <family val="2"/>
    </font>
    <font>
      <sz val="10"/>
      <color indexed="8"/>
      <name val="Arial Narrow"/>
      <family val="2"/>
    </font>
    <font>
      <sz val="14"/>
      <color indexed="8"/>
      <name val="Calibri"/>
      <family val="2"/>
    </font>
    <font>
      <sz val="12"/>
      <color indexed="8"/>
      <name val="Arial Narrow"/>
      <family val="2"/>
    </font>
    <font>
      <sz val="14"/>
      <color indexed="8"/>
      <name val="Arial Narrow"/>
      <family val="2"/>
    </font>
    <font>
      <b/>
      <sz val="12"/>
      <color indexed="8"/>
      <name val="Arial Narrow"/>
      <family val="2"/>
    </font>
    <font>
      <b/>
      <sz val="14"/>
      <color indexed="8"/>
      <name val="Arial Narrow"/>
      <family val="2"/>
    </font>
    <font>
      <b/>
      <sz val="18"/>
      <color indexed="8"/>
      <name val="Arial Narrow"/>
      <family val="2"/>
    </font>
    <font>
      <b/>
      <sz val="16"/>
      <color indexed="8"/>
      <name val="Arial Narrow"/>
      <family val="2"/>
    </font>
    <font>
      <b/>
      <sz val="16"/>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theme="1"/>
      <name val="Arial"/>
      <family val="0"/>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Narrow"/>
      <family val="2"/>
    </font>
    <font>
      <b/>
      <sz val="11"/>
      <color theme="1"/>
      <name val="Arial Narrow"/>
      <family val="2"/>
    </font>
    <font>
      <sz val="10"/>
      <color theme="1"/>
      <name val="Arial Narrow"/>
      <family val="2"/>
    </font>
    <font>
      <sz val="14"/>
      <color theme="1"/>
      <name val="Calibri"/>
      <family val="2"/>
    </font>
    <font>
      <sz val="12"/>
      <color theme="1"/>
      <name val="Arial Narrow"/>
      <family val="2"/>
    </font>
    <font>
      <sz val="14"/>
      <color theme="1"/>
      <name val="Arial Narrow"/>
      <family val="2"/>
    </font>
    <font>
      <b/>
      <sz val="12"/>
      <color theme="1"/>
      <name val="Arial Narrow"/>
      <family val="2"/>
    </font>
    <font>
      <sz val="12"/>
      <color rgb="FF000000"/>
      <name val="Arial Narrow"/>
      <family val="2"/>
    </font>
    <font>
      <b/>
      <sz val="14"/>
      <color theme="1"/>
      <name val="Arial Narrow"/>
      <family val="2"/>
    </font>
    <font>
      <b/>
      <sz val="18"/>
      <color theme="1"/>
      <name val="Arial Narrow"/>
      <family val="2"/>
    </font>
    <font>
      <b/>
      <sz val="16"/>
      <color theme="1"/>
      <name val="Arial Narrow"/>
      <family val="2"/>
    </font>
    <font>
      <b/>
      <sz val="16"/>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ashed">
        <color theme="9" tint="-0.24993999302387238"/>
      </left>
      <right style="dashed">
        <color theme="9" tint="-0.24993999302387238"/>
      </right>
      <top style="dashed">
        <color theme="9" tint="-0.24993999302387238"/>
      </top>
      <bottom style="dashed">
        <color theme="9" tint="-0.24993999302387238"/>
      </bottom>
    </border>
    <border>
      <left style="dashed">
        <color theme="9" tint="-0.24993999302387238"/>
      </left>
      <right style="dashed">
        <color theme="9" tint="-0.24993999302387238"/>
      </right>
      <top style="dashed">
        <color theme="9" tint="-0.24993999302387238"/>
      </top>
      <bottom/>
    </border>
    <border>
      <left style="dashed">
        <color theme="9" tint="-0.24993999302387238"/>
      </left>
      <right style="dashed">
        <color theme="9" tint="-0.24993999302387238"/>
      </right>
      <top/>
      <bottom style="dashed">
        <color theme="9" tint="-0.24993999302387238"/>
      </bottom>
    </border>
    <border>
      <left style="dashed">
        <color theme="9" tint="-0.24993999302387238"/>
      </left>
      <right style="dashed">
        <color theme="9" tint="-0.24993999302387238"/>
      </right>
      <top/>
      <bottom/>
    </border>
    <border>
      <left style="thin"/>
      <right style="thin"/>
      <top style="thin"/>
      <bottom/>
    </border>
    <border>
      <left style="thin">
        <color theme="9"/>
      </left>
      <right style="thin">
        <color theme="9"/>
      </right>
      <top style="thin">
        <color theme="9"/>
      </top>
      <bottom style="thin">
        <color theme="9"/>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dashed">
        <color theme="9" tint="-0.24993999302387238"/>
      </left>
      <right/>
      <top/>
      <bottom style="dashed">
        <color theme="9" tint="-0.24993999302387238"/>
      </bottom>
    </border>
    <border>
      <left/>
      <right/>
      <top/>
      <bottom style="dashed">
        <color theme="9" tint="-0.24993999302387238"/>
      </bottom>
    </border>
    <border>
      <left/>
      <right style="dashed">
        <color theme="9" tint="-0.24993999302387238"/>
      </right>
      <top/>
      <bottom style="dashed">
        <color theme="9" tint="-0.24993999302387238"/>
      </bottom>
    </border>
    <border>
      <left style="dashed">
        <color theme="9" tint="-0.24993999302387238"/>
      </left>
      <right/>
      <top style="dashed">
        <color theme="9" tint="-0.24993999302387238"/>
      </top>
      <bottom style="dashed">
        <color theme="9" tint="-0.24993999302387238"/>
      </bottom>
    </border>
    <border>
      <left/>
      <right/>
      <top style="dashed">
        <color theme="9" tint="-0.24993999302387238"/>
      </top>
      <bottom style="dashed">
        <color theme="9" tint="-0.24993999302387238"/>
      </bottom>
    </border>
    <border>
      <left/>
      <right style="dashed">
        <color theme="9" tint="-0.24993999302387238"/>
      </right>
      <top style="dashed">
        <color theme="9" tint="-0.24993999302387238"/>
      </top>
      <bottom style="dashed">
        <color theme="9" tint="-0.24993999302387238"/>
      </bottom>
    </border>
    <border>
      <left style="thin"/>
      <right/>
      <top style="thin"/>
      <bottom style="thin"/>
    </border>
    <border>
      <left/>
      <right/>
      <top style="thin"/>
      <bottom style="thin"/>
    </border>
    <border>
      <left/>
      <right style="thin"/>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394">
    <xf numFmtId="0" fontId="0" fillId="0" borderId="0" xfId="0" applyFont="1" applyAlignment="1">
      <alignment/>
    </xf>
    <xf numFmtId="0" fontId="0" fillId="0" borderId="10" xfId="0" applyBorder="1" applyAlignment="1">
      <alignment/>
    </xf>
    <xf numFmtId="0" fontId="57" fillId="0" borderId="10" xfId="0" applyFont="1" applyBorder="1" applyAlignment="1">
      <alignment horizontal="center"/>
    </xf>
    <xf numFmtId="0" fontId="58" fillId="33" borderId="0" xfId="0" applyFont="1" applyFill="1" applyAlignment="1">
      <alignment/>
    </xf>
    <xf numFmtId="0" fontId="58" fillId="0" borderId="0" xfId="0" applyFont="1" applyAlignment="1">
      <alignment/>
    </xf>
    <xf numFmtId="0" fontId="59" fillId="33" borderId="0" xfId="0" applyFont="1" applyFill="1" applyAlignment="1">
      <alignment horizontal="center" vertical="center"/>
    </xf>
    <xf numFmtId="0" fontId="59" fillId="13" borderId="0" xfId="0" applyFont="1" applyFill="1" applyAlignment="1">
      <alignment horizontal="center" vertical="center"/>
    </xf>
    <xf numFmtId="0" fontId="58" fillId="0" borderId="0" xfId="0" applyFont="1" applyAlignment="1">
      <alignment vertical="top" wrapText="1"/>
    </xf>
    <xf numFmtId="0" fontId="58" fillId="33" borderId="0" xfId="0" applyFont="1" applyFill="1" applyAlignment="1">
      <alignment vertical="center"/>
    </xf>
    <xf numFmtId="0" fontId="58" fillId="0" borderId="0" xfId="0" applyFont="1" applyAlignment="1">
      <alignment vertical="center"/>
    </xf>
    <xf numFmtId="0" fontId="58" fillId="0" borderId="0" xfId="0" applyFont="1" applyAlignment="1">
      <alignment horizontal="center" vertical="center"/>
    </xf>
    <xf numFmtId="0" fontId="58" fillId="0" borderId="0" xfId="0" applyFont="1" applyAlignment="1">
      <alignment horizontal="left" vertical="center"/>
    </xf>
    <xf numFmtId="0" fontId="58" fillId="0" borderId="0" xfId="0" applyFont="1" applyAlignment="1">
      <alignment horizontal="center"/>
    </xf>
    <xf numFmtId="0" fontId="58" fillId="0" borderId="0" xfId="0" applyFont="1" applyFill="1" applyAlignment="1">
      <alignment horizontal="left" vertical="center"/>
    </xf>
    <xf numFmtId="0" fontId="58" fillId="0" borderId="0" xfId="0" applyFont="1" applyFill="1" applyAlignment="1">
      <alignment horizontal="center" vertical="center"/>
    </xf>
    <xf numFmtId="0" fontId="58" fillId="0" borderId="0" xfId="0" applyFont="1" applyFill="1" applyAlignment="1">
      <alignment/>
    </xf>
    <xf numFmtId="0" fontId="58" fillId="0" borderId="0" xfId="0" applyFont="1" applyFill="1" applyAlignment="1">
      <alignment horizontal="center"/>
    </xf>
    <xf numFmtId="0" fontId="58" fillId="34" borderId="0" xfId="0" applyFont="1" applyFill="1" applyAlignment="1">
      <alignment horizontal="left" vertical="center"/>
    </xf>
    <xf numFmtId="0" fontId="58" fillId="34" borderId="0" xfId="0" applyFont="1" applyFill="1" applyAlignment="1">
      <alignment horizontal="center" vertical="center"/>
    </xf>
    <xf numFmtId="0" fontId="58" fillId="34" borderId="0" xfId="0" applyFont="1" applyFill="1" applyAlignment="1">
      <alignment/>
    </xf>
    <xf numFmtId="0" fontId="58" fillId="34" borderId="0" xfId="0" applyFont="1" applyFill="1" applyAlignment="1">
      <alignment horizontal="center"/>
    </xf>
    <xf numFmtId="0" fontId="60" fillId="0" borderId="11" xfId="0" applyFont="1" applyBorder="1" applyAlignment="1" applyProtection="1">
      <alignment horizontal="justify" vertical="top" wrapText="1"/>
      <protection locked="0"/>
    </xf>
    <xf numFmtId="0" fontId="58" fillId="0" borderId="11" xfId="0" applyFont="1" applyBorder="1" applyAlignment="1" applyProtection="1">
      <alignment horizontal="center" vertical="top"/>
      <protection hidden="1"/>
    </xf>
    <xf numFmtId="0" fontId="58" fillId="0" borderId="11" xfId="0" applyFont="1" applyBorder="1" applyAlignment="1" applyProtection="1">
      <alignment horizontal="center" vertical="top" textRotation="90"/>
      <protection locked="0"/>
    </xf>
    <xf numFmtId="9" fontId="58" fillId="0" borderId="11" xfId="0" applyNumberFormat="1" applyFont="1" applyBorder="1" applyAlignment="1" applyProtection="1">
      <alignment horizontal="center" vertical="top"/>
      <protection hidden="1"/>
    </xf>
    <xf numFmtId="164" fontId="58" fillId="0" borderId="11" xfId="65" applyNumberFormat="1" applyFont="1" applyBorder="1" applyAlignment="1">
      <alignment horizontal="center" vertical="top"/>
    </xf>
    <xf numFmtId="9" fontId="58" fillId="0" borderId="12" xfId="0" applyNumberFormat="1" applyFont="1" applyBorder="1" applyAlignment="1" applyProtection="1">
      <alignment horizontal="center" vertical="top"/>
      <protection hidden="1"/>
    </xf>
    <xf numFmtId="0" fontId="59" fillId="0" borderId="11" xfId="0" applyFont="1" applyBorder="1" applyAlignment="1" applyProtection="1">
      <alignment horizontal="center" vertical="top" textRotation="90"/>
      <protection hidden="1"/>
    </xf>
    <xf numFmtId="0" fontId="58" fillId="0" borderId="12" xfId="0" applyFont="1" applyBorder="1" applyAlignment="1" applyProtection="1">
      <alignment horizontal="center" vertical="top" textRotation="90"/>
      <protection locked="0"/>
    </xf>
    <xf numFmtId="14" fontId="58" fillId="0" borderId="11" xfId="0" applyNumberFormat="1" applyFont="1" applyBorder="1" applyAlignment="1" applyProtection="1">
      <alignment horizontal="center" vertical="top"/>
      <protection locked="0"/>
    </xf>
    <xf numFmtId="0" fontId="58" fillId="0" borderId="11" xfId="0" applyFont="1" applyBorder="1" applyAlignment="1" applyProtection="1">
      <alignment horizontal="center" vertical="top" wrapText="1"/>
      <protection locked="0"/>
    </xf>
    <xf numFmtId="0" fontId="58" fillId="0" borderId="11" xfId="0" applyFont="1" applyBorder="1" applyAlignment="1" applyProtection="1">
      <alignment horizontal="center" vertical="top"/>
      <protection locked="0"/>
    </xf>
    <xf numFmtId="0" fontId="58" fillId="0" borderId="11" xfId="0" applyFont="1" applyBorder="1" applyAlignment="1">
      <alignment horizontal="center" vertical="center"/>
    </xf>
    <xf numFmtId="0" fontId="59" fillId="0" borderId="0" xfId="0" applyFont="1" applyAlignment="1">
      <alignment horizontal="left" vertical="center"/>
    </xf>
    <xf numFmtId="0" fontId="58" fillId="0" borderId="11" xfId="0" applyFont="1" applyBorder="1" applyAlignment="1">
      <alignment horizontal="center" vertical="top"/>
    </xf>
    <xf numFmtId="0" fontId="59" fillId="0" borderId="11" xfId="0" applyFont="1" applyBorder="1" applyAlignment="1" applyProtection="1">
      <alignment horizontal="center" vertical="top" textRotation="90" wrapText="1"/>
      <protection hidden="1"/>
    </xf>
    <xf numFmtId="164" fontId="58" fillId="35" borderId="11" xfId="65" applyNumberFormat="1" applyFont="1" applyFill="1" applyBorder="1" applyAlignment="1">
      <alignment horizontal="center" vertical="top"/>
    </xf>
    <xf numFmtId="0" fontId="58" fillId="0" borderId="11" xfId="0" applyFont="1" applyBorder="1" applyAlignment="1" applyProtection="1">
      <alignment horizontal="justify" vertical="top"/>
      <protection locked="0"/>
    </xf>
    <xf numFmtId="0" fontId="58" fillId="0" borderId="11" xfId="0" applyFont="1" applyBorder="1" applyAlignment="1" applyProtection="1">
      <alignment horizontal="justify" vertical="top" wrapText="1"/>
      <protection locked="0"/>
    </xf>
    <xf numFmtId="0" fontId="58" fillId="33" borderId="0" xfId="0" applyFont="1" applyFill="1" applyBorder="1" applyAlignment="1">
      <alignment vertical="top"/>
    </xf>
    <xf numFmtId="0" fontId="58" fillId="33" borderId="0" xfId="0" applyFont="1" applyFill="1" applyBorder="1" applyAlignment="1" applyProtection="1">
      <alignment vertical="top" wrapText="1"/>
      <protection locked="0"/>
    </xf>
    <xf numFmtId="0" fontId="3" fillId="33" borderId="0" xfId="0" applyFont="1" applyFill="1" applyBorder="1" applyAlignment="1" applyProtection="1">
      <alignment vertical="top" wrapText="1"/>
      <protection locked="0"/>
    </xf>
    <xf numFmtId="0" fontId="58" fillId="33" borderId="0" xfId="0" applyFont="1" applyFill="1" applyBorder="1" applyAlignment="1" applyProtection="1">
      <alignment vertical="top"/>
      <protection locked="0"/>
    </xf>
    <xf numFmtId="0" fontId="59" fillId="33" borderId="0" xfId="0" applyFont="1" applyFill="1" applyBorder="1" applyAlignment="1" applyProtection="1">
      <alignment vertical="top" wrapText="1"/>
      <protection hidden="1"/>
    </xf>
    <xf numFmtId="9" fontId="58" fillId="33" borderId="0" xfId="0" applyNumberFormat="1" applyFont="1" applyFill="1" applyBorder="1" applyAlignment="1" applyProtection="1">
      <alignment vertical="top" wrapText="1"/>
      <protection hidden="1"/>
    </xf>
    <xf numFmtId="9" fontId="58" fillId="33" borderId="0" xfId="0" applyNumberFormat="1" applyFont="1" applyFill="1" applyBorder="1" applyAlignment="1" applyProtection="1">
      <alignment vertical="top" wrapText="1"/>
      <protection locked="0"/>
    </xf>
    <xf numFmtId="9" fontId="58" fillId="33" borderId="0" xfId="0" applyNumberFormat="1" applyFont="1" applyFill="1" applyBorder="1" applyAlignment="1" applyProtection="1">
      <alignment horizontal="center" vertical="top" wrapText="1"/>
      <protection hidden="1"/>
    </xf>
    <xf numFmtId="0" fontId="59" fillId="33" borderId="0" xfId="0" applyFont="1" applyFill="1" applyBorder="1" applyAlignment="1" applyProtection="1">
      <alignment vertical="top"/>
      <protection hidden="1"/>
    </xf>
    <xf numFmtId="0" fontId="58" fillId="33" borderId="0" xfId="0" applyFont="1" applyFill="1" applyBorder="1" applyAlignment="1">
      <alignment horizontal="center" vertical="top"/>
    </xf>
    <xf numFmtId="0" fontId="60" fillId="33" borderId="0" xfId="0" applyFont="1" applyFill="1" applyBorder="1" applyAlignment="1" applyProtection="1">
      <alignment horizontal="justify" vertical="top" wrapText="1"/>
      <protection locked="0"/>
    </xf>
    <xf numFmtId="0" fontId="58" fillId="33" borderId="0" xfId="0" applyFont="1" applyFill="1" applyBorder="1" applyAlignment="1" applyProtection="1">
      <alignment horizontal="center" vertical="top"/>
      <protection hidden="1"/>
    </xf>
    <xf numFmtId="0" fontId="58" fillId="33" borderId="0" xfId="0" applyFont="1" applyFill="1" applyBorder="1" applyAlignment="1" applyProtection="1">
      <alignment horizontal="center" vertical="top" textRotation="90"/>
      <protection locked="0"/>
    </xf>
    <xf numFmtId="9" fontId="58" fillId="33" borderId="0" xfId="0" applyNumberFormat="1" applyFont="1" applyFill="1" applyBorder="1" applyAlignment="1" applyProtection="1">
      <alignment horizontal="center" vertical="top"/>
      <protection hidden="1"/>
    </xf>
    <xf numFmtId="164" fontId="58" fillId="33" borderId="0" xfId="65" applyNumberFormat="1" applyFont="1" applyFill="1" applyBorder="1" applyAlignment="1">
      <alignment horizontal="center" vertical="top"/>
    </xf>
    <xf numFmtId="0" fontId="59" fillId="33" borderId="0" xfId="0" applyFont="1" applyFill="1" applyBorder="1" applyAlignment="1" applyProtection="1">
      <alignment horizontal="center" vertical="top" textRotation="90" wrapText="1"/>
      <protection hidden="1"/>
    </xf>
    <xf numFmtId="0" fontId="59" fillId="33" borderId="0" xfId="0" applyFont="1" applyFill="1" applyBorder="1" applyAlignment="1" applyProtection="1">
      <alignment horizontal="center" vertical="top" textRotation="90"/>
      <protection hidden="1"/>
    </xf>
    <xf numFmtId="0" fontId="60" fillId="33" borderId="0" xfId="0" applyFont="1" applyFill="1" applyBorder="1" applyAlignment="1" applyProtection="1">
      <alignment horizontal="center" vertical="top"/>
      <protection locked="0"/>
    </xf>
    <xf numFmtId="14" fontId="60" fillId="33" borderId="0" xfId="0" applyNumberFormat="1" applyFont="1" applyFill="1" applyBorder="1" applyAlignment="1" applyProtection="1">
      <alignment horizontal="center" vertical="top"/>
      <protection locked="0"/>
    </xf>
    <xf numFmtId="14" fontId="58" fillId="33" borderId="0" xfId="0" applyNumberFormat="1" applyFont="1" applyFill="1" applyBorder="1" applyAlignment="1" applyProtection="1">
      <alignment horizontal="center" vertical="top"/>
      <protection locked="0"/>
    </xf>
    <xf numFmtId="0" fontId="58" fillId="33" borderId="0" xfId="0" applyFont="1" applyFill="1" applyBorder="1" applyAlignment="1" applyProtection="1">
      <alignment horizontal="center" vertical="top" wrapText="1"/>
      <protection locked="0"/>
    </xf>
    <xf numFmtId="0" fontId="58" fillId="33" borderId="0" xfId="0" applyFont="1" applyFill="1" applyBorder="1" applyAlignment="1" applyProtection="1">
      <alignment horizontal="center" vertical="top"/>
      <protection locked="0"/>
    </xf>
    <xf numFmtId="0" fontId="58" fillId="33" borderId="0" xfId="0" applyFont="1" applyFill="1" applyBorder="1" applyAlignment="1" applyProtection="1">
      <alignment horizontal="justify" vertical="top"/>
      <protection locked="0"/>
    </xf>
    <xf numFmtId="0" fontId="58" fillId="0" borderId="13" xfId="0" applyFont="1" applyBorder="1" applyAlignment="1">
      <alignment horizontal="center" vertical="top"/>
    </xf>
    <xf numFmtId="0" fontId="60" fillId="0" borderId="13" xfId="0" applyFont="1" applyBorder="1" applyAlignment="1" applyProtection="1">
      <alignment horizontal="justify" vertical="top" wrapText="1"/>
      <protection locked="0"/>
    </xf>
    <xf numFmtId="0" fontId="58" fillId="0" borderId="13" xfId="0" applyFont="1" applyBorder="1" applyAlignment="1" applyProtection="1">
      <alignment horizontal="center" vertical="top"/>
      <protection hidden="1"/>
    </xf>
    <xf numFmtId="0" fontId="58" fillId="0" borderId="13" xfId="0" applyFont="1" applyBorder="1" applyAlignment="1" applyProtection="1">
      <alignment horizontal="center" vertical="top" textRotation="90"/>
      <protection locked="0"/>
    </xf>
    <xf numFmtId="9" fontId="58" fillId="0" borderId="13" xfId="0" applyNumberFormat="1" applyFont="1" applyBorder="1" applyAlignment="1" applyProtection="1">
      <alignment horizontal="center" vertical="top"/>
      <protection hidden="1"/>
    </xf>
    <xf numFmtId="164" fontId="58" fillId="0" borderId="13" xfId="65" applyNumberFormat="1" applyFont="1" applyBorder="1" applyAlignment="1">
      <alignment horizontal="center" vertical="top"/>
    </xf>
    <xf numFmtId="0" fontId="59" fillId="0" borderId="13" xfId="0" applyFont="1" applyBorder="1" applyAlignment="1" applyProtection="1">
      <alignment horizontal="center" vertical="top" textRotation="90" wrapText="1"/>
      <protection hidden="1"/>
    </xf>
    <xf numFmtId="9" fontId="58" fillId="0" borderId="14" xfId="0" applyNumberFormat="1" applyFont="1" applyBorder="1" applyAlignment="1" applyProtection="1">
      <alignment horizontal="center" vertical="top"/>
      <protection hidden="1"/>
    </xf>
    <xf numFmtId="0" fontId="59" fillId="0" borderId="13" xfId="0" applyFont="1" applyBorder="1" applyAlignment="1" applyProtection="1">
      <alignment horizontal="center" vertical="top" textRotation="90"/>
      <protection hidden="1"/>
    </xf>
    <xf numFmtId="0" fontId="58" fillId="0" borderId="14" xfId="0" applyFont="1" applyBorder="1" applyAlignment="1" applyProtection="1">
      <alignment horizontal="center" vertical="top" textRotation="90"/>
      <protection locked="0"/>
    </xf>
    <xf numFmtId="0" fontId="58" fillId="0" borderId="13" xfId="0" applyFont="1" applyBorder="1" applyAlignment="1" applyProtection="1">
      <alignment horizontal="center" vertical="top" wrapText="1"/>
      <protection locked="0"/>
    </xf>
    <xf numFmtId="0" fontId="58" fillId="0" borderId="13" xfId="0" applyFont="1" applyBorder="1" applyAlignment="1" applyProtection="1">
      <alignment horizontal="center" vertical="top"/>
      <protection locked="0"/>
    </xf>
    <xf numFmtId="14" fontId="58" fillId="0" borderId="13" xfId="0" applyNumberFormat="1" applyFont="1" applyBorder="1" applyAlignment="1" applyProtection="1">
      <alignment horizontal="center" vertical="top"/>
      <protection locked="0"/>
    </xf>
    <xf numFmtId="0" fontId="58" fillId="0" borderId="0" xfId="0" applyFont="1" applyAlignment="1">
      <alignment horizontal="center" vertical="center" wrapText="1"/>
    </xf>
    <xf numFmtId="0" fontId="58" fillId="33" borderId="0" xfId="0" applyFont="1" applyFill="1" applyAlignment="1">
      <alignment horizontal="center" vertical="center"/>
    </xf>
    <xf numFmtId="0" fontId="58" fillId="33" borderId="0" xfId="0" applyFont="1" applyFill="1" applyAlignment="1">
      <alignment horizontal="center" vertical="center" wrapText="1"/>
    </xf>
    <xf numFmtId="0" fontId="58" fillId="33" borderId="0" xfId="0" applyFont="1" applyFill="1" applyAlignment="1">
      <alignment vertical="top"/>
    </xf>
    <xf numFmtId="0" fontId="58" fillId="0" borderId="0" xfId="0" applyFont="1" applyAlignment="1">
      <alignment vertical="top"/>
    </xf>
    <xf numFmtId="0" fontId="59" fillId="33" borderId="0" xfId="0" applyFont="1" applyFill="1" applyAlignment="1">
      <alignment horizontal="center" vertical="top"/>
    </xf>
    <xf numFmtId="0" fontId="59" fillId="13" borderId="0" xfId="0" applyFont="1" applyFill="1" applyAlignment="1">
      <alignment horizontal="center" vertical="top"/>
    </xf>
    <xf numFmtId="0" fontId="7" fillId="7" borderId="10" xfId="59" applyFont="1" applyFill="1" applyBorder="1" applyAlignment="1" applyProtection="1">
      <alignment horizontal="justify" vertical="top" wrapText="1"/>
      <protection locked="0"/>
    </xf>
    <xf numFmtId="0" fontId="7" fillId="0" borderId="10" xfId="0" applyFont="1" applyFill="1" applyBorder="1" applyAlignment="1" applyProtection="1">
      <alignment horizontal="justify" vertical="top" wrapText="1"/>
      <protection/>
    </xf>
    <xf numFmtId="0" fontId="8" fillId="7" borderId="10" xfId="59" applyFont="1" applyFill="1" applyBorder="1" applyAlignment="1" applyProtection="1">
      <alignment horizontal="justify" vertical="top" wrapText="1"/>
      <protection locked="0"/>
    </xf>
    <xf numFmtId="0" fontId="58" fillId="0" borderId="0" xfId="0" applyFont="1" applyAlignment="1">
      <alignment horizontal="center" vertical="top"/>
    </xf>
    <xf numFmtId="0" fontId="5" fillId="13" borderId="10" xfId="0" applyFont="1" applyFill="1" applyBorder="1" applyAlignment="1">
      <alignment horizontal="center" vertical="top" textRotation="90"/>
    </xf>
    <xf numFmtId="0" fontId="5" fillId="0" borderId="10" xfId="0" applyFont="1" applyBorder="1" applyAlignment="1" applyProtection="1">
      <alignment horizontal="center" vertical="top"/>
      <protection/>
    </xf>
    <xf numFmtId="0" fontId="3" fillId="0" borderId="10" xfId="0" applyFont="1" applyBorder="1" applyAlignment="1" applyProtection="1">
      <alignment horizontal="center" vertical="top" wrapText="1"/>
      <protection locked="0"/>
    </xf>
    <xf numFmtId="0" fontId="3" fillId="0" borderId="10" xfId="0" applyFont="1" applyBorder="1" applyAlignment="1">
      <alignment horizontal="left" vertical="top" wrapText="1"/>
    </xf>
    <xf numFmtId="0" fontId="3" fillId="0" borderId="10" xfId="0" applyFont="1" applyBorder="1" applyAlignment="1" applyProtection="1">
      <alignment horizontal="left" vertical="top" wrapText="1"/>
      <protection locked="0"/>
    </xf>
    <xf numFmtId="0" fontId="3" fillId="0" borderId="10" xfId="0" applyFont="1" applyBorder="1" applyAlignment="1" applyProtection="1">
      <alignment vertical="top" wrapText="1"/>
      <protection locked="0"/>
    </xf>
    <xf numFmtId="0" fontId="3" fillId="0" borderId="10" xfId="0" applyFont="1" applyBorder="1" applyAlignment="1" applyProtection="1">
      <alignment horizontal="center" vertical="top"/>
      <protection locked="0"/>
    </xf>
    <xf numFmtId="0" fontId="5" fillId="0" borderId="10" xfId="0" applyFont="1" applyFill="1" applyBorder="1" applyAlignment="1" applyProtection="1">
      <alignment vertical="top" wrapText="1"/>
      <protection hidden="1"/>
    </xf>
    <xf numFmtId="9" fontId="3" fillId="0" borderId="10" xfId="0" applyNumberFormat="1" applyFont="1" applyBorder="1" applyAlignment="1" applyProtection="1">
      <alignment vertical="top" wrapText="1"/>
      <protection hidden="1"/>
    </xf>
    <xf numFmtId="9" fontId="3" fillId="0" borderId="10" xfId="0" applyNumberFormat="1" applyFont="1" applyBorder="1" applyAlignment="1" applyProtection="1">
      <alignment horizontal="center" vertical="top" wrapText="1"/>
      <protection locked="0"/>
    </xf>
    <xf numFmtId="9" fontId="3" fillId="0" borderId="10" xfId="0" applyNumberFormat="1" applyFont="1" applyBorder="1" applyAlignment="1" applyProtection="1">
      <alignment horizontal="center" vertical="top" wrapText="1"/>
      <protection hidden="1"/>
    </xf>
    <xf numFmtId="0" fontId="5" fillId="0" borderId="10" xfId="0" applyFont="1" applyBorder="1" applyAlignment="1" applyProtection="1">
      <alignment vertical="top"/>
      <protection hidden="1"/>
    </xf>
    <xf numFmtId="0" fontId="3" fillId="0" borderId="10" xfId="0" applyFont="1" applyBorder="1" applyAlignment="1" applyProtection="1">
      <alignment horizontal="center" vertical="top"/>
      <protection/>
    </xf>
    <xf numFmtId="0" fontId="3" fillId="0" borderId="10" xfId="0" applyFont="1" applyBorder="1" applyAlignment="1" applyProtection="1">
      <alignment horizontal="justify" vertical="top" wrapText="1"/>
      <protection locked="0"/>
    </xf>
    <xf numFmtId="0" fontId="3" fillId="0" borderId="10" xfId="0" applyFont="1" applyBorder="1" applyAlignment="1" applyProtection="1">
      <alignment horizontal="center" vertical="top"/>
      <protection hidden="1"/>
    </xf>
    <xf numFmtId="0" fontId="3" fillId="0" borderId="10" xfId="0" applyFont="1" applyBorder="1" applyAlignment="1" applyProtection="1">
      <alignment horizontal="center" vertical="top" textRotation="90"/>
      <protection locked="0"/>
    </xf>
    <xf numFmtId="0" fontId="3" fillId="0" borderId="10" xfId="0" applyFont="1" applyFill="1" applyBorder="1" applyAlignment="1" applyProtection="1">
      <alignment horizontal="center" vertical="top" textRotation="90"/>
      <protection locked="0"/>
    </xf>
    <xf numFmtId="9" fontId="3" fillId="0" borderId="10" xfId="0" applyNumberFormat="1" applyFont="1" applyBorder="1" applyAlignment="1" applyProtection="1">
      <alignment horizontal="center" vertical="top"/>
      <protection hidden="1"/>
    </xf>
    <xf numFmtId="164" fontId="3" fillId="0" borderId="10" xfId="65" applyNumberFormat="1" applyFont="1" applyBorder="1" applyAlignment="1">
      <alignment horizontal="center" vertical="top"/>
    </xf>
    <xf numFmtId="0" fontId="5" fillId="0" borderId="10" xfId="0" applyFont="1" applyFill="1" applyBorder="1" applyAlignment="1" applyProtection="1">
      <alignment horizontal="center" vertical="top" textRotation="90" wrapText="1"/>
      <protection hidden="1"/>
    </xf>
    <xf numFmtId="0" fontId="5" fillId="0" borderId="10" xfId="0" applyFont="1" applyBorder="1" applyAlignment="1" applyProtection="1">
      <alignment horizontal="center" vertical="top" textRotation="90"/>
      <protection hidden="1"/>
    </xf>
    <xf numFmtId="0" fontId="3" fillId="0" borderId="10" xfId="0" applyFont="1" applyBorder="1" applyAlignment="1" applyProtection="1">
      <alignment vertical="top" textRotation="90"/>
      <protection locked="0"/>
    </xf>
    <xf numFmtId="0" fontId="3" fillId="0" borderId="10" xfId="0" applyFont="1" applyBorder="1" applyAlignment="1">
      <alignment horizontal="center" vertical="top" wrapText="1"/>
    </xf>
    <xf numFmtId="14" fontId="3" fillId="0" borderId="10" xfId="0" applyNumberFormat="1" applyFont="1" applyBorder="1" applyAlignment="1">
      <alignment horizontal="center" vertical="top"/>
    </xf>
    <xf numFmtId="0" fontId="3" fillId="0" borderId="10" xfId="0" applyFont="1" applyBorder="1" applyAlignment="1">
      <alignment horizontal="center" vertical="top"/>
    </xf>
    <xf numFmtId="0" fontId="3" fillId="0" borderId="10" xfId="0" applyFont="1" applyFill="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5" fillId="0" borderId="10" xfId="0" applyFont="1" applyFill="1" applyBorder="1" applyAlignment="1" applyProtection="1">
      <alignment horizontal="center" vertical="top" wrapText="1"/>
      <protection hidden="1"/>
    </xf>
    <xf numFmtId="0" fontId="5" fillId="0" borderId="10" xfId="0" applyFont="1" applyBorder="1" applyAlignment="1" applyProtection="1">
      <alignment horizontal="center" vertical="top"/>
      <protection hidden="1"/>
    </xf>
    <xf numFmtId="0" fontId="58" fillId="0" borderId="16" xfId="0" applyFont="1" applyBorder="1" applyAlignment="1" applyProtection="1">
      <alignment horizontal="center" vertical="top" textRotation="90"/>
      <protection locked="0"/>
    </xf>
    <xf numFmtId="0" fontId="3" fillId="0" borderId="10" xfId="0" applyFont="1" applyFill="1" applyBorder="1" applyAlignment="1" applyProtection="1">
      <alignment vertical="top" wrapText="1"/>
      <protection locked="0"/>
    </xf>
    <xf numFmtId="0" fontId="3" fillId="0" borderId="10" xfId="0" applyFont="1" applyBorder="1" applyAlignment="1" applyProtection="1">
      <alignment vertical="top"/>
      <protection locked="0"/>
    </xf>
    <xf numFmtId="0" fontId="3" fillId="33" borderId="10" xfId="0" applyFont="1" applyFill="1" applyBorder="1" applyAlignment="1">
      <alignment horizontal="justify" vertical="top" wrapText="1"/>
    </xf>
    <xf numFmtId="0" fontId="3" fillId="0" borderId="10" xfId="0" applyFont="1" applyBorder="1" applyAlignment="1">
      <alignment vertical="top" wrapText="1"/>
    </xf>
    <xf numFmtId="0" fontId="58" fillId="33" borderId="10" xfId="0" applyFont="1" applyFill="1" applyBorder="1" applyAlignment="1">
      <alignment/>
    </xf>
    <xf numFmtId="0" fontId="59" fillId="13" borderId="10" xfId="0" applyFont="1" applyFill="1" applyBorder="1" applyAlignment="1">
      <alignment horizontal="center" vertical="center" textRotation="90"/>
    </xf>
    <xf numFmtId="0" fontId="58" fillId="0" borderId="10" xfId="0" applyFont="1" applyBorder="1" applyAlignment="1" applyProtection="1">
      <alignment horizontal="center" vertical="top"/>
      <protection/>
    </xf>
    <xf numFmtId="0" fontId="59" fillId="0" borderId="10" xfId="0" applyFont="1" applyFill="1" applyBorder="1" applyAlignment="1" applyProtection="1">
      <alignment horizontal="center" vertical="top" wrapText="1"/>
      <protection hidden="1"/>
    </xf>
    <xf numFmtId="9" fontId="58" fillId="0" borderId="10" xfId="0" applyNumberFormat="1" applyFont="1" applyBorder="1" applyAlignment="1" applyProtection="1">
      <alignment horizontal="center" vertical="top" wrapText="1"/>
      <protection hidden="1"/>
    </xf>
    <xf numFmtId="0" fontId="59" fillId="0" borderId="10" xfId="0" applyFont="1" applyBorder="1" applyAlignment="1" applyProtection="1">
      <alignment horizontal="center" vertical="top"/>
      <protection hidden="1"/>
    </xf>
    <xf numFmtId="0" fontId="58" fillId="0" borderId="10" xfId="0" applyFont="1" applyBorder="1" applyAlignment="1" applyProtection="1">
      <alignment horizontal="center" vertical="top"/>
      <protection hidden="1"/>
    </xf>
    <xf numFmtId="0" fontId="58" fillId="0" borderId="10" xfId="0" applyFont="1" applyBorder="1" applyAlignment="1" applyProtection="1">
      <alignment horizontal="center" vertical="top" textRotation="90"/>
      <protection locked="0"/>
    </xf>
    <xf numFmtId="9" fontId="58" fillId="0" borderId="10" xfId="0" applyNumberFormat="1" applyFont="1" applyBorder="1" applyAlignment="1" applyProtection="1">
      <alignment horizontal="center" vertical="top"/>
      <protection hidden="1"/>
    </xf>
    <xf numFmtId="164" fontId="58" fillId="0" borderId="10" xfId="65" applyNumberFormat="1" applyFont="1" applyBorder="1" applyAlignment="1">
      <alignment horizontal="center" vertical="top"/>
    </xf>
    <xf numFmtId="0" fontId="59" fillId="0" borderId="10" xfId="0" applyFont="1" applyFill="1" applyBorder="1" applyAlignment="1" applyProtection="1">
      <alignment horizontal="center" vertical="top" textRotation="90" wrapText="1"/>
      <protection hidden="1"/>
    </xf>
    <xf numFmtId="0" fontId="59" fillId="0" borderId="10" xfId="0" applyFont="1" applyBorder="1" applyAlignment="1" applyProtection="1">
      <alignment horizontal="center" vertical="top" textRotation="90"/>
      <protection hidden="1"/>
    </xf>
    <xf numFmtId="0" fontId="58" fillId="0" borderId="10" xfId="0" applyFont="1" applyBorder="1" applyAlignment="1" applyProtection="1">
      <alignment horizontal="center" vertical="top" wrapText="1"/>
      <protection locked="0"/>
    </xf>
    <xf numFmtId="0" fontId="58" fillId="33" borderId="17" xfId="0" applyFont="1" applyFill="1" applyBorder="1" applyAlignment="1">
      <alignment/>
    </xf>
    <xf numFmtId="0" fontId="58" fillId="33" borderId="18" xfId="0" applyFont="1" applyFill="1" applyBorder="1" applyAlignment="1">
      <alignment/>
    </xf>
    <xf numFmtId="0" fontId="58" fillId="33" borderId="19" xfId="0" applyFont="1" applyFill="1" applyBorder="1" applyAlignment="1">
      <alignment/>
    </xf>
    <xf numFmtId="0" fontId="58" fillId="0" borderId="20" xfId="0" applyFont="1" applyBorder="1" applyAlignment="1" applyProtection="1">
      <alignment horizontal="center" vertical="top"/>
      <protection/>
    </xf>
    <xf numFmtId="0" fontId="58" fillId="0" borderId="19" xfId="0" applyFont="1" applyBorder="1" applyAlignment="1" applyProtection="1">
      <alignment horizontal="center" vertical="top" wrapText="1"/>
      <protection locked="0"/>
    </xf>
    <xf numFmtId="0" fontId="58" fillId="33" borderId="17" xfId="0" applyFont="1" applyFill="1" applyBorder="1" applyAlignment="1">
      <alignment vertical="top"/>
    </xf>
    <xf numFmtId="0" fontId="58" fillId="33" borderId="18" xfId="0" applyFont="1" applyFill="1" applyBorder="1" applyAlignment="1">
      <alignment vertical="top"/>
    </xf>
    <xf numFmtId="0" fontId="58" fillId="33" borderId="10" xfId="0" applyFont="1" applyFill="1" applyBorder="1" applyAlignment="1">
      <alignment vertical="top"/>
    </xf>
    <xf numFmtId="0" fontId="58" fillId="33" borderId="19" xfId="0" applyFont="1" applyFill="1" applyBorder="1" applyAlignment="1">
      <alignment vertical="top"/>
    </xf>
    <xf numFmtId="0" fontId="59" fillId="13" borderId="10" xfId="0" applyFont="1" applyFill="1" applyBorder="1" applyAlignment="1">
      <alignment horizontal="center" vertical="top" textRotation="90"/>
    </xf>
    <xf numFmtId="0" fontId="58" fillId="0" borderId="10" xfId="0" applyFont="1" applyBorder="1" applyAlignment="1">
      <alignment horizontal="center" vertical="top" wrapText="1"/>
    </xf>
    <xf numFmtId="0" fontId="58" fillId="0" borderId="10" xfId="0" applyFont="1" applyFill="1" applyBorder="1" applyAlignment="1" applyProtection="1">
      <alignment horizontal="center" vertical="top"/>
      <protection locked="0"/>
    </xf>
    <xf numFmtId="9" fontId="58" fillId="0" borderId="10" xfId="0" applyNumberFormat="1" applyFont="1" applyBorder="1" applyAlignment="1" applyProtection="1">
      <alignment horizontal="center" vertical="top" wrapText="1"/>
      <protection locked="0"/>
    </xf>
    <xf numFmtId="0" fontId="58" fillId="33" borderId="10" xfId="0" applyFont="1" applyFill="1" applyBorder="1" applyAlignment="1">
      <alignment horizontal="center" vertical="top" wrapText="1"/>
    </xf>
    <xf numFmtId="0" fontId="60" fillId="0" borderId="10" xfId="0" applyFont="1" applyBorder="1" applyAlignment="1" applyProtection="1">
      <alignment horizontal="center" vertical="top" wrapText="1"/>
      <protection locked="0"/>
    </xf>
    <xf numFmtId="0" fontId="58" fillId="0" borderId="10" xfId="0" applyFont="1" applyBorder="1" applyAlignment="1">
      <alignment vertical="top" wrapText="1"/>
    </xf>
    <xf numFmtId="167" fontId="58" fillId="0" borderId="10" xfId="0" applyNumberFormat="1" applyFont="1" applyBorder="1" applyAlignment="1" applyProtection="1">
      <alignment horizontal="center" vertical="top" wrapText="1"/>
      <protection locked="0"/>
    </xf>
    <xf numFmtId="0" fontId="58" fillId="0" borderId="10" xfId="0" applyFont="1" applyBorder="1" applyAlignment="1">
      <alignment horizontal="center" vertical="top"/>
    </xf>
    <xf numFmtId="0" fontId="58" fillId="0" borderId="10" xfId="0" applyFont="1" applyBorder="1" applyAlignment="1" applyProtection="1">
      <alignment horizontal="center" vertical="top"/>
      <protection locked="0"/>
    </xf>
    <xf numFmtId="9" fontId="58" fillId="0" borderId="10" xfId="0" applyNumberFormat="1" applyFont="1" applyFill="1" applyBorder="1" applyAlignment="1" applyProtection="1">
      <alignment horizontal="center" vertical="top"/>
      <protection hidden="1"/>
    </xf>
    <xf numFmtId="0" fontId="58" fillId="33" borderId="10" xfId="0" applyFont="1" applyFill="1" applyBorder="1" applyAlignment="1" applyProtection="1">
      <alignment horizontal="center" vertical="top" wrapText="1"/>
      <protection locked="0"/>
    </xf>
    <xf numFmtId="164" fontId="58" fillId="35" borderId="10" xfId="65" applyNumberFormat="1" applyFont="1" applyFill="1" applyBorder="1" applyAlignment="1">
      <alignment horizontal="center" vertical="top"/>
    </xf>
    <xf numFmtId="0" fontId="58" fillId="0" borderId="21" xfId="0" applyFont="1" applyBorder="1" applyAlignment="1" applyProtection="1">
      <alignment horizontal="center" vertical="top" wrapText="1"/>
      <protection/>
    </xf>
    <xf numFmtId="0" fontId="58" fillId="0" borderId="22" xfId="0" applyFont="1" applyBorder="1" applyAlignment="1" applyProtection="1">
      <alignment horizontal="center" vertical="top" wrapText="1"/>
      <protection locked="0"/>
    </xf>
    <xf numFmtId="0" fontId="58" fillId="0" borderId="22" xfId="0" applyFont="1" applyBorder="1" applyAlignment="1">
      <alignment horizontal="center" vertical="top" wrapText="1"/>
    </xf>
    <xf numFmtId="0" fontId="59" fillId="0" borderId="22" xfId="0" applyFont="1" applyFill="1" applyBorder="1" applyAlignment="1" applyProtection="1">
      <alignment horizontal="center" vertical="top" wrapText="1"/>
      <protection hidden="1"/>
    </xf>
    <xf numFmtId="9" fontId="58" fillId="0" borderId="22" xfId="0" applyNumberFormat="1" applyFont="1" applyBorder="1" applyAlignment="1" applyProtection="1">
      <alignment horizontal="center" vertical="top" wrapText="1"/>
      <protection hidden="1"/>
    </xf>
    <xf numFmtId="9" fontId="58" fillId="0" borderId="22" xfId="0" applyNumberFormat="1" applyFont="1" applyBorder="1" applyAlignment="1" applyProtection="1">
      <alignment horizontal="center" vertical="top" wrapText="1"/>
      <protection locked="0"/>
    </xf>
    <xf numFmtId="0" fontId="59" fillId="0" borderId="22" xfId="0" applyFont="1" applyBorder="1" applyAlignment="1" applyProtection="1">
      <alignment horizontal="center" vertical="top" wrapText="1"/>
      <protection hidden="1"/>
    </xf>
    <xf numFmtId="0" fontId="58" fillId="0" borderId="22" xfId="0" applyFont="1" applyBorder="1" applyAlignment="1" applyProtection="1">
      <alignment horizontal="center" vertical="top" wrapText="1"/>
      <protection/>
    </xf>
    <xf numFmtId="0" fontId="58" fillId="0" borderId="22" xfId="0" applyFont="1" applyBorder="1" applyAlignment="1" applyProtection="1">
      <alignment horizontal="center" vertical="top" wrapText="1"/>
      <protection hidden="1"/>
    </xf>
    <xf numFmtId="0" fontId="58" fillId="0" borderId="22" xfId="0" applyFont="1" applyBorder="1" applyAlignment="1" applyProtection="1">
      <alignment horizontal="center" vertical="top" textRotation="90" wrapText="1"/>
      <protection locked="0"/>
    </xf>
    <xf numFmtId="164" fontId="58" fillId="0" borderId="22" xfId="65" applyNumberFormat="1" applyFont="1" applyBorder="1" applyAlignment="1">
      <alignment horizontal="center" vertical="top" wrapText="1"/>
    </xf>
    <xf numFmtId="0" fontId="59" fillId="0" borderId="22" xfId="0" applyFont="1" applyFill="1" applyBorder="1" applyAlignment="1" applyProtection="1">
      <alignment horizontal="center" vertical="top" textRotation="90" wrapText="1"/>
      <protection hidden="1"/>
    </xf>
    <xf numFmtId="9" fontId="58" fillId="0" borderId="22" xfId="0" applyNumberFormat="1" applyFont="1" applyFill="1" applyBorder="1" applyAlignment="1" applyProtection="1">
      <alignment horizontal="center" vertical="top" wrapText="1"/>
      <protection hidden="1"/>
    </xf>
    <xf numFmtId="0" fontId="59" fillId="0" borderId="22" xfId="0" applyFont="1" applyBorder="1" applyAlignment="1" applyProtection="1">
      <alignment horizontal="center" vertical="top" textRotation="90" wrapText="1"/>
      <protection hidden="1"/>
    </xf>
    <xf numFmtId="167" fontId="58" fillId="0" borderId="22" xfId="0" applyNumberFormat="1" applyFont="1" applyBorder="1" applyAlignment="1" applyProtection="1">
      <alignment horizontal="center" vertical="top" wrapText="1"/>
      <protection locked="0"/>
    </xf>
    <xf numFmtId="0" fontId="58" fillId="0" borderId="23" xfId="0" applyFont="1" applyBorder="1" applyAlignment="1" applyProtection="1">
      <alignment horizontal="center" vertical="top" wrapText="1"/>
      <protection locked="0"/>
    </xf>
    <xf numFmtId="0" fontId="59" fillId="0" borderId="10" xfId="0" applyFont="1" applyBorder="1" applyAlignment="1" applyProtection="1">
      <alignment horizontal="center" vertical="top" wrapText="1"/>
      <protection hidden="1"/>
    </xf>
    <xf numFmtId="0" fontId="60" fillId="34" borderId="10" xfId="0" applyFont="1" applyFill="1" applyBorder="1" applyAlignment="1" applyProtection="1">
      <alignment horizontal="justify" vertical="top" wrapText="1"/>
      <protection locked="0"/>
    </xf>
    <xf numFmtId="0" fontId="59" fillId="0" borderId="10" xfId="0" applyFont="1" applyBorder="1" applyAlignment="1" applyProtection="1">
      <alignment horizontal="center" vertical="top" textRotation="90" wrapText="1"/>
      <protection hidden="1"/>
    </xf>
    <xf numFmtId="0" fontId="60" fillId="33" borderId="10" xfId="0" applyFont="1" applyFill="1" applyBorder="1" applyAlignment="1" applyProtection="1">
      <alignment horizontal="center" vertical="top" wrapText="1"/>
      <protection locked="0"/>
    </xf>
    <xf numFmtId="14" fontId="58" fillId="0" borderId="10" xfId="0" applyNumberFormat="1" applyFont="1" applyBorder="1" applyAlignment="1" applyProtection="1">
      <alignment horizontal="center" vertical="top"/>
      <protection locked="0"/>
    </xf>
    <xf numFmtId="0" fontId="58" fillId="0" borderId="20" xfId="0" applyFont="1" applyBorder="1" applyAlignment="1">
      <alignment horizontal="center" vertical="top"/>
    </xf>
    <xf numFmtId="0" fontId="58" fillId="0" borderId="19" xfId="0" applyFont="1" applyBorder="1" applyAlignment="1" applyProtection="1">
      <alignment horizontal="center" vertical="top"/>
      <protection locked="0"/>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3" fillId="0" borderId="22" xfId="0" applyFont="1" applyBorder="1" applyAlignment="1" applyProtection="1">
      <alignment horizontal="center" vertical="top" wrapText="1"/>
      <protection locked="0"/>
    </xf>
    <xf numFmtId="0" fontId="58" fillId="0" borderId="22" xfId="0" applyFont="1" applyBorder="1" applyAlignment="1" applyProtection="1">
      <alignment horizontal="center" vertical="top"/>
      <protection locked="0"/>
    </xf>
    <xf numFmtId="0" fontId="59" fillId="0" borderId="22" xfId="0" applyFont="1" applyBorder="1" applyAlignment="1" applyProtection="1">
      <alignment horizontal="center" vertical="top"/>
      <protection hidden="1"/>
    </xf>
    <xf numFmtId="0" fontId="58" fillId="0" borderId="22" xfId="0" applyFont="1" applyBorder="1" applyAlignment="1">
      <alignment horizontal="center" vertical="top"/>
    </xf>
    <xf numFmtId="0" fontId="60" fillId="34" borderId="22" xfId="0" applyFont="1" applyFill="1" applyBorder="1" applyAlignment="1" applyProtection="1">
      <alignment horizontal="justify" vertical="top" wrapText="1"/>
      <protection locked="0"/>
    </xf>
    <xf numFmtId="0" fontId="58" fillId="0" borderId="22" xfId="0" applyFont="1" applyBorder="1" applyAlignment="1" applyProtection="1">
      <alignment horizontal="center" vertical="top"/>
      <protection hidden="1"/>
    </xf>
    <xf numFmtId="0" fontId="58" fillId="0" borderId="22" xfId="0" applyFont="1" applyBorder="1" applyAlignment="1" applyProtection="1">
      <alignment horizontal="center" vertical="top" textRotation="90"/>
      <protection locked="0"/>
    </xf>
    <xf numFmtId="9" fontId="58" fillId="0" borderId="22" xfId="0" applyNumberFormat="1" applyFont="1" applyBorder="1" applyAlignment="1" applyProtection="1">
      <alignment horizontal="center" vertical="top"/>
      <protection hidden="1"/>
    </xf>
    <xf numFmtId="164" fontId="58" fillId="0" borderId="22" xfId="65" applyNumberFormat="1" applyFont="1" applyBorder="1" applyAlignment="1">
      <alignment horizontal="center" vertical="top"/>
    </xf>
    <xf numFmtId="0" fontId="59" fillId="0" borderId="22" xfId="0" applyFont="1" applyBorder="1" applyAlignment="1" applyProtection="1">
      <alignment horizontal="center" vertical="top" textRotation="90"/>
      <protection hidden="1"/>
    </xf>
    <xf numFmtId="0" fontId="60" fillId="33" borderId="22" xfId="0" applyFont="1" applyFill="1" applyBorder="1" applyAlignment="1" applyProtection="1">
      <alignment horizontal="center" vertical="top" wrapText="1"/>
      <protection locked="0"/>
    </xf>
    <xf numFmtId="14" fontId="58" fillId="0" borderId="22" xfId="0" applyNumberFormat="1" applyFont="1" applyBorder="1" applyAlignment="1" applyProtection="1">
      <alignment horizontal="center" vertical="top"/>
      <protection locked="0"/>
    </xf>
    <xf numFmtId="0" fontId="58" fillId="0" borderId="23" xfId="0" applyFont="1" applyBorder="1" applyAlignment="1" applyProtection="1">
      <alignment horizontal="center" vertical="top"/>
      <protection locked="0"/>
    </xf>
    <xf numFmtId="0" fontId="60" fillId="0" borderId="10" xfId="0" applyFont="1" applyBorder="1" applyAlignment="1" applyProtection="1">
      <alignment horizontal="justify" vertical="top" wrapText="1"/>
      <protection locked="0"/>
    </xf>
    <xf numFmtId="0" fontId="60" fillId="0" borderId="10" xfId="0" applyFont="1" applyBorder="1" applyAlignment="1" applyProtection="1">
      <alignment vertical="top" wrapText="1"/>
      <protection locked="0"/>
    </xf>
    <xf numFmtId="0" fontId="58" fillId="0" borderId="10" xfId="0" applyFont="1" applyBorder="1" applyAlignment="1" applyProtection="1">
      <alignment vertical="top" wrapText="1"/>
      <protection locked="0"/>
    </xf>
    <xf numFmtId="0" fontId="59" fillId="0" borderId="10" xfId="0" applyFont="1" applyBorder="1" applyAlignment="1" applyProtection="1">
      <alignment vertical="top" wrapText="1"/>
      <protection hidden="1"/>
    </xf>
    <xf numFmtId="9" fontId="58" fillId="0" borderId="10" xfId="0" applyNumberFormat="1" applyFont="1" applyBorder="1" applyAlignment="1" applyProtection="1">
      <alignment vertical="top" wrapText="1"/>
      <protection hidden="1"/>
    </xf>
    <xf numFmtId="9" fontId="58" fillId="0" borderId="10" xfId="0" applyNumberFormat="1" applyFont="1" applyBorder="1" applyAlignment="1" applyProtection="1">
      <alignment vertical="top" wrapText="1"/>
      <protection locked="0"/>
    </xf>
    <xf numFmtId="0" fontId="59" fillId="0" borderId="10" xfId="0" applyFont="1" applyBorder="1" applyAlignment="1" applyProtection="1">
      <alignment vertical="top"/>
      <protection hidden="1"/>
    </xf>
    <xf numFmtId="0" fontId="60" fillId="0" borderId="10" xfId="0" applyFont="1" applyBorder="1" applyAlignment="1" applyProtection="1">
      <alignment vertical="center" wrapText="1"/>
      <protection locked="0"/>
    </xf>
    <xf numFmtId="0" fontId="58" fillId="0" borderId="10" xfId="0" applyFont="1" applyBorder="1" applyAlignment="1" applyProtection="1">
      <alignment horizontal="justify" vertical="top" wrapText="1"/>
      <protection locked="0"/>
    </xf>
    <xf numFmtId="0" fontId="60" fillId="0" borderId="10" xfId="0" applyFont="1" applyBorder="1" applyAlignment="1">
      <alignment horizontal="justify" vertical="top" wrapText="1"/>
    </xf>
    <xf numFmtId="14" fontId="60" fillId="0" borderId="10" xfId="0" applyNumberFormat="1" applyFont="1" applyBorder="1" applyAlignment="1" applyProtection="1">
      <alignment horizontal="center" vertical="top"/>
      <protection locked="0"/>
    </xf>
    <xf numFmtId="0" fontId="58" fillId="0" borderId="20" xfId="0" applyFont="1" applyBorder="1" applyAlignment="1">
      <alignment vertical="top"/>
    </xf>
    <xf numFmtId="0" fontId="58" fillId="0" borderId="21" xfId="0" applyFont="1" applyBorder="1" applyAlignment="1">
      <alignment vertical="top"/>
    </xf>
    <xf numFmtId="0" fontId="58" fillId="0" borderId="22" xfId="0" applyFont="1" applyBorder="1" applyAlignment="1" applyProtection="1">
      <alignment vertical="top" wrapText="1"/>
      <protection locked="0"/>
    </xf>
    <xf numFmtId="0" fontId="3" fillId="0" borderId="22" xfId="0" applyFont="1" applyBorder="1" applyAlignment="1" applyProtection="1">
      <alignment vertical="top" wrapText="1"/>
      <protection locked="0"/>
    </xf>
    <xf numFmtId="0" fontId="58" fillId="0" borderId="22" xfId="0" applyFont="1" applyBorder="1" applyAlignment="1" applyProtection="1">
      <alignment vertical="top"/>
      <protection locked="0"/>
    </xf>
    <xf numFmtId="0" fontId="59" fillId="0" borderId="22" xfId="0" applyFont="1" applyBorder="1" applyAlignment="1" applyProtection="1">
      <alignment vertical="top" wrapText="1"/>
      <protection hidden="1"/>
    </xf>
    <xf numFmtId="9" fontId="58" fillId="0" borderId="22" xfId="0" applyNumberFormat="1" applyFont="1" applyBorder="1" applyAlignment="1" applyProtection="1">
      <alignment vertical="top" wrapText="1"/>
      <protection hidden="1"/>
    </xf>
    <xf numFmtId="9" fontId="58" fillId="0" borderId="22" xfId="0" applyNumberFormat="1" applyFont="1" applyBorder="1" applyAlignment="1" applyProtection="1">
      <alignment vertical="top" wrapText="1"/>
      <protection locked="0"/>
    </xf>
    <xf numFmtId="0" fontId="59" fillId="0" borderId="22" xfId="0" applyFont="1" applyBorder="1" applyAlignment="1" applyProtection="1">
      <alignment vertical="top"/>
      <protection hidden="1"/>
    </xf>
    <xf numFmtId="0" fontId="60" fillId="0" borderId="22" xfId="0" applyFont="1" applyBorder="1" applyAlignment="1" applyProtection="1">
      <alignment horizontal="justify" vertical="top" wrapText="1"/>
      <protection locked="0"/>
    </xf>
    <xf numFmtId="0" fontId="60" fillId="0" borderId="22" xfId="0" applyFont="1" applyBorder="1" applyAlignment="1" applyProtection="1">
      <alignment vertical="center" wrapText="1"/>
      <protection locked="0"/>
    </xf>
    <xf numFmtId="14" fontId="60" fillId="0" borderId="22" xfId="0" applyNumberFormat="1" applyFont="1" applyBorder="1" applyAlignment="1" applyProtection="1">
      <alignment horizontal="center" vertical="top"/>
      <protection locked="0"/>
    </xf>
    <xf numFmtId="0" fontId="61" fillId="0" borderId="10" xfId="0" applyFont="1" applyBorder="1" applyAlignment="1">
      <alignment vertical="top"/>
    </xf>
    <xf numFmtId="3" fontId="7" fillId="7" borderId="10" xfId="59" applyNumberFormat="1" applyFont="1" applyFill="1" applyBorder="1" applyAlignment="1" applyProtection="1">
      <alignment horizontal="center" vertical="top" wrapText="1"/>
      <protection locked="0"/>
    </xf>
    <xf numFmtId="0" fontId="7" fillId="7" borderId="10" xfId="59" applyFont="1" applyFill="1" applyBorder="1" applyAlignment="1" applyProtection="1">
      <alignment horizontal="center" vertical="top" wrapText="1"/>
      <protection locked="0"/>
    </xf>
    <xf numFmtId="0" fontId="58" fillId="0" borderId="10" xfId="0" applyFont="1" applyBorder="1" applyAlignment="1" applyProtection="1">
      <alignment horizontal="justify" vertical="top"/>
      <protection locked="0"/>
    </xf>
    <xf numFmtId="0" fontId="9" fillId="7" borderId="10" xfId="59" applyFont="1" applyFill="1" applyBorder="1" applyAlignment="1" applyProtection="1">
      <alignment horizontal="center" vertical="top" wrapText="1"/>
      <protection locked="0"/>
    </xf>
    <xf numFmtId="0" fontId="9" fillId="7" borderId="10" xfId="59" applyFont="1" applyFill="1" applyBorder="1" applyAlignment="1" applyProtection="1">
      <alignment horizontal="center" vertical="center" wrapText="1"/>
      <protection locked="0"/>
    </xf>
    <xf numFmtId="0" fontId="58" fillId="0" borderId="20" xfId="0" applyFont="1" applyBorder="1" applyAlignment="1" applyProtection="1">
      <alignment vertical="top"/>
      <protection/>
    </xf>
    <xf numFmtId="0" fontId="58" fillId="0" borderId="21" xfId="0" applyFont="1" applyBorder="1" applyAlignment="1" applyProtection="1">
      <alignment vertical="top"/>
      <protection/>
    </xf>
    <xf numFmtId="0" fontId="7" fillId="7" borderId="22" xfId="59" applyFont="1" applyFill="1" applyBorder="1" applyAlignment="1" applyProtection="1">
      <alignment horizontal="justify" vertical="top" wrapText="1"/>
      <protection locked="0"/>
    </xf>
    <xf numFmtId="0" fontId="7" fillId="0" borderId="22" xfId="0" applyFont="1" applyFill="1" applyBorder="1" applyAlignment="1" applyProtection="1">
      <alignment horizontal="justify" vertical="top" wrapText="1"/>
      <protection/>
    </xf>
    <xf numFmtId="0" fontId="7" fillId="7" borderId="22" xfId="59" applyFont="1" applyFill="1" applyBorder="1" applyAlignment="1" applyProtection="1">
      <alignment horizontal="center" vertical="top" wrapText="1"/>
      <protection locked="0"/>
    </xf>
    <xf numFmtId="0" fontId="58" fillId="0" borderId="22" xfId="0" applyFont="1" applyBorder="1" applyAlignment="1" applyProtection="1">
      <alignment horizontal="center" vertical="top"/>
      <protection/>
    </xf>
    <xf numFmtId="9" fontId="58" fillId="0" borderId="22" xfId="0" applyNumberFormat="1" applyFont="1" applyFill="1" applyBorder="1" applyAlignment="1" applyProtection="1">
      <alignment horizontal="center" vertical="top"/>
      <protection hidden="1"/>
    </xf>
    <xf numFmtId="0" fontId="9" fillId="7" borderId="22" xfId="59" applyFont="1" applyFill="1" applyBorder="1" applyAlignment="1" applyProtection="1">
      <alignment horizontal="center" vertical="top" wrapText="1"/>
      <protection locked="0"/>
    </xf>
    <xf numFmtId="0" fontId="60" fillId="0" borderId="10" xfId="0" applyFont="1" applyBorder="1" applyAlignment="1" applyProtection="1">
      <alignment horizontal="justify" vertical="top"/>
      <protection locked="0"/>
    </xf>
    <xf numFmtId="0" fontId="60" fillId="0" borderId="22" xfId="0" applyFont="1" applyBorder="1" applyAlignment="1" applyProtection="1">
      <alignment horizontal="justify" vertical="top"/>
      <protection locked="0"/>
    </xf>
    <xf numFmtId="0" fontId="58" fillId="0" borderId="10" xfId="0" applyFont="1" applyFill="1" applyBorder="1" applyAlignment="1" applyProtection="1">
      <alignment horizontal="center" vertical="top" wrapText="1"/>
      <protection locked="0"/>
    </xf>
    <xf numFmtId="0" fontId="60" fillId="0" borderId="10" xfId="0" applyFont="1" applyFill="1" applyBorder="1" applyAlignment="1" applyProtection="1">
      <alignment horizontal="justify" vertical="top" wrapText="1"/>
      <protection locked="0"/>
    </xf>
    <xf numFmtId="0" fontId="58" fillId="0" borderId="10" xfId="0" applyFont="1" applyFill="1" applyBorder="1" applyAlignment="1" applyProtection="1">
      <alignment horizontal="justify" vertical="top"/>
      <protection locked="0"/>
    </xf>
    <xf numFmtId="0" fontId="58" fillId="0" borderId="13" xfId="0" applyFont="1" applyBorder="1" applyAlignment="1">
      <alignment horizontal="center" vertical="center"/>
    </xf>
    <xf numFmtId="0" fontId="62" fillId="33" borderId="10" xfId="0" applyFont="1" applyFill="1" applyBorder="1" applyAlignment="1" applyProtection="1">
      <alignment vertical="center"/>
      <protection locked="0"/>
    </xf>
    <xf numFmtId="0" fontId="63" fillId="33" borderId="10" xfId="0" applyFont="1" applyFill="1" applyBorder="1" applyAlignment="1" applyProtection="1">
      <alignment vertical="center"/>
      <protection locked="0"/>
    </xf>
    <xf numFmtId="0" fontId="60" fillId="0" borderId="10" xfId="0" applyFont="1" applyBorder="1" applyAlignment="1" applyProtection="1">
      <alignment horizontal="center" vertical="top"/>
      <protection locked="0"/>
    </xf>
    <xf numFmtId="0" fontId="62" fillId="33" borderId="10" xfId="0" applyFont="1" applyFill="1" applyBorder="1" applyAlignment="1">
      <alignment/>
    </xf>
    <xf numFmtId="0" fontId="64" fillId="13" borderId="10" xfId="0" applyFont="1" applyFill="1" applyBorder="1" applyAlignment="1">
      <alignment horizontal="center" vertical="center" textRotation="90"/>
    </xf>
    <xf numFmtId="0" fontId="62" fillId="33" borderId="17" xfId="0" applyFont="1" applyFill="1" applyBorder="1" applyAlignment="1">
      <alignment/>
    </xf>
    <xf numFmtId="0" fontId="62" fillId="33" borderId="18" xfId="0" applyFont="1" applyFill="1" applyBorder="1" applyAlignment="1">
      <alignment/>
    </xf>
    <xf numFmtId="0" fontId="62" fillId="33" borderId="19" xfId="0" applyFont="1" applyFill="1" applyBorder="1" applyAlignment="1">
      <alignment/>
    </xf>
    <xf numFmtId="0" fontId="62" fillId="0" borderId="21" xfId="0" applyFont="1" applyBorder="1" applyAlignment="1" applyProtection="1">
      <alignment horizontal="center" vertical="top"/>
      <protection/>
    </xf>
    <xf numFmtId="0" fontId="62" fillId="0" borderId="22" xfId="0" applyFont="1" applyBorder="1" applyAlignment="1" applyProtection="1">
      <alignment horizontal="center" vertical="top"/>
      <protection locked="0"/>
    </xf>
    <xf numFmtId="0" fontId="4" fillId="0" borderId="22" xfId="0" applyFont="1" applyBorder="1" applyAlignment="1" applyProtection="1">
      <alignment horizontal="justify" vertical="top" wrapText="1"/>
      <protection locked="0"/>
    </xf>
    <xf numFmtId="0" fontId="62" fillId="0" borderId="22" xfId="0" applyFont="1" applyBorder="1" applyAlignment="1" applyProtection="1">
      <alignment horizontal="center" vertical="top" wrapText="1"/>
      <protection locked="0"/>
    </xf>
    <xf numFmtId="0" fontId="64" fillId="0" borderId="22" xfId="0" applyFont="1" applyFill="1" applyBorder="1" applyAlignment="1" applyProtection="1">
      <alignment horizontal="center" vertical="top" wrapText="1"/>
      <protection hidden="1"/>
    </xf>
    <xf numFmtId="9" fontId="62" fillId="0" borderId="22" xfId="0" applyNumberFormat="1" applyFont="1" applyBorder="1" applyAlignment="1" applyProtection="1">
      <alignment horizontal="center" vertical="top" wrapText="1"/>
      <protection hidden="1"/>
    </xf>
    <xf numFmtId="9" fontId="62" fillId="0" borderId="22" xfId="0" applyNumberFormat="1" applyFont="1" applyBorder="1" applyAlignment="1" applyProtection="1">
      <alignment horizontal="justify" vertical="top" wrapText="1"/>
      <protection locked="0"/>
    </xf>
    <xf numFmtId="9" fontId="64" fillId="0" borderId="22" xfId="0" applyNumberFormat="1" applyFont="1" applyFill="1" applyBorder="1" applyAlignment="1" applyProtection="1">
      <alignment horizontal="center" vertical="top" wrapText="1"/>
      <protection hidden="1"/>
    </xf>
    <xf numFmtId="0" fontId="64" fillId="0" borderId="22" xfId="0" applyFont="1" applyBorder="1" applyAlignment="1" applyProtection="1">
      <alignment horizontal="center" vertical="top"/>
      <protection hidden="1"/>
    </xf>
    <xf numFmtId="0" fontId="62" fillId="0" borderId="22" xfId="0" applyFont="1" applyBorder="1" applyAlignment="1" applyProtection="1">
      <alignment horizontal="center" vertical="top"/>
      <protection/>
    </xf>
    <xf numFmtId="0" fontId="62" fillId="0" borderId="22" xfId="0" applyFont="1" applyBorder="1" applyAlignment="1" applyProtection="1">
      <alignment horizontal="justify" vertical="top" wrapText="1"/>
      <protection locked="0"/>
    </xf>
    <xf numFmtId="0" fontId="62" fillId="0" borderId="22" xfId="0" applyFont="1" applyBorder="1" applyAlignment="1" applyProtection="1">
      <alignment horizontal="center" vertical="top"/>
      <protection hidden="1"/>
    </xf>
    <xf numFmtId="0" fontId="62" fillId="0" borderId="22" xfId="0" applyFont="1" applyBorder="1" applyAlignment="1" applyProtection="1">
      <alignment horizontal="center" vertical="top" textRotation="90"/>
      <protection locked="0"/>
    </xf>
    <xf numFmtId="9" fontId="62" fillId="0" borderId="22" xfId="0" applyNumberFormat="1" applyFont="1" applyBorder="1" applyAlignment="1" applyProtection="1">
      <alignment horizontal="center" vertical="top"/>
      <protection hidden="1"/>
    </xf>
    <xf numFmtId="164" fontId="62" fillId="0" borderId="22" xfId="65" applyNumberFormat="1" applyFont="1" applyBorder="1" applyAlignment="1">
      <alignment horizontal="center" vertical="top"/>
    </xf>
    <xf numFmtId="0" fontId="64" fillId="0" borderId="22" xfId="0" applyFont="1" applyFill="1" applyBorder="1" applyAlignment="1" applyProtection="1">
      <alignment horizontal="center" vertical="top" textRotation="90" wrapText="1"/>
      <protection hidden="1"/>
    </xf>
    <xf numFmtId="0" fontId="64" fillId="0" borderId="22" xfId="0" applyFont="1" applyBorder="1" applyAlignment="1" applyProtection="1">
      <alignment horizontal="center" vertical="top" textRotation="90"/>
      <protection hidden="1"/>
    </xf>
    <xf numFmtId="0" fontId="65" fillId="0" borderId="22" xfId="0" applyFont="1" applyBorder="1" applyAlignment="1">
      <alignment horizontal="justify" vertical="top" wrapText="1"/>
    </xf>
    <xf numFmtId="0" fontId="58" fillId="0" borderId="22" xfId="0" applyFont="1" applyBorder="1" applyAlignment="1">
      <alignment vertical="top" wrapText="1"/>
    </xf>
    <xf numFmtId="165" fontId="62" fillId="34" borderId="22" xfId="0" applyNumberFormat="1" applyFont="1" applyFill="1" applyBorder="1" applyAlignment="1" applyProtection="1">
      <alignment horizontal="center" vertical="top"/>
      <protection locked="0"/>
    </xf>
    <xf numFmtId="0" fontId="62" fillId="0" borderId="23" xfId="0" applyFont="1" applyBorder="1" applyAlignment="1" applyProtection="1">
      <alignment horizontal="center" vertical="top"/>
      <protection locked="0"/>
    </xf>
    <xf numFmtId="0" fontId="0" fillId="33" borderId="10" xfId="0" applyFill="1" applyBorder="1" applyAlignment="1">
      <alignment/>
    </xf>
    <xf numFmtId="0" fontId="64" fillId="13" borderId="24" xfId="0" applyFont="1" applyFill="1" applyBorder="1" applyAlignment="1">
      <alignment horizontal="left" vertical="center"/>
    </xf>
    <xf numFmtId="0" fontId="64" fillId="13" borderId="17" xfId="0" applyFont="1" applyFill="1" applyBorder="1" applyAlignment="1">
      <alignment horizontal="left" vertical="center"/>
    </xf>
    <xf numFmtId="0" fontId="66" fillId="33" borderId="17" xfId="0" applyFont="1" applyFill="1" applyBorder="1" applyAlignment="1" applyProtection="1">
      <alignment horizontal="left" vertical="center"/>
      <protection locked="0"/>
    </xf>
    <xf numFmtId="0" fontId="62" fillId="33" borderId="17" xfId="0" applyFont="1" applyFill="1" applyBorder="1" applyAlignment="1">
      <alignment horizontal="left" vertical="center"/>
    </xf>
    <xf numFmtId="0" fontId="64" fillId="13" borderId="20" xfId="0" applyFont="1" applyFill="1" applyBorder="1" applyAlignment="1">
      <alignment horizontal="left" vertical="center"/>
    </xf>
    <xf numFmtId="0" fontId="64" fillId="13" borderId="10" xfId="0" applyFont="1" applyFill="1" applyBorder="1" applyAlignment="1">
      <alignment horizontal="left" vertical="center"/>
    </xf>
    <xf numFmtId="0" fontId="62" fillId="33" borderId="10" xfId="0" applyFont="1" applyFill="1" applyBorder="1" applyAlignment="1" applyProtection="1">
      <alignment horizontal="left" vertical="center" wrapText="1"/>
      <protection locked="0"/>
    </xf>
    <xf numFmtId="0" fontId="64" fillId="13" borderId="20" xfId="0" applyFont="1" applyFill="1" applyBorder="1" applyAlignment="1">
      <alignment horizontal="center" vertical="center"/>
    </xf>
    <xf numFmtId="0" fontId="64" fillId="13" borderId="10" xfId="0" applyFont="1" applyFill="1" applyBorder="1" applyAlignment="1">
      <alignment horizontal="center" vertical="center"/>
    </xf>
    <xf numFmtId="0" fontId="64" fillId="13" borderId="19" xfId="0" applyFont="1" applyFill="1" applyBorder="1" applyAlignment="1">
      <alignment horizontal="center" vertical="center"/>
    </xf>
    <xf numFmtId="0" fontId="64" fillId="13" borderId="20" xfId="0" applyFont="1" applyFill="1" applyBorder="1" applyAlignment="1">
      <alignment horizontal="center" vertical="center" textRotation="90"/>
    </xf>
    <xf numFmtId="0" fontId="64" fillId="13" borderId="10" xfId="0" applyFont="1" applyFill="1" applyBorder="1" applyAlignment="1">
      <alignment horizontal="center" vertical="center" wrapText="1"/>
    </xf>
    <xf numFmtId="0" fontId="64" fillId="13" borderId="10" xfId="0" applyFont="1" applyFill="1" applyBorder="1" applyAlignment="1">
      <alignment horizontal="center" vertical="center" textRotation="90" wrapText="1"/>
    </xf>
    <xf numFmtId="0" fontId="64" fillId="13" borderId="19" xfId="0" applyFont="1" applyFill="1" applyBorder="1" applyAlignment="1">
      <alignment horizontal="center" vertical="center" wrapText="1"/>
    </xf>
    <xf numFmtId="0" fontId="67" fillId="13" borderId="24" xfId="0" applyFont="1" applyFill="1" applyBorder="1" applyAlignment="1">
      <alignment horizontal="left" vertical="center"/>
    </xf>
    <xf numFmtId="0" fontId="67" fillId="13" borderId="17" xfId="0" applyFont="1" applyFill="1" applyBorder="1" applyAlignment="1">
      <alignment horizontal="left" vertical="center"/>
    </xf>
    <xf numFmtId="0" fontId="68" fillId="33" borderId="17" xfId="0" applyFont="1" applyFill="1" applyBorder="1" applyAlignment="1" applyProtection="1">
      <alignment horizontal="left" vertical="center"/>
      <protection locked="0"/>
    </xf>
    <xf numFmtId="0" fontId="58" fillId="33" borderId="17" xfId="0" applyFont="1" applyFill="1" applyBorder="1" applyAlignment="1">
      <alignment horizontal="left" vertical="center"/>
    </xf>
    <xf numFmtId="0" fontId="67" fillId="13" borderId="20" xfId="0" applyFont="1" applyFill="1" applyBorder="1" applyAlignment="1">
      <alignment horizontal="left" vertical="center"/>
    </xf>
    <xf numFmtId="0" fontId="67" fillId="13" borderId="10" xfId="0" applyFont="1" applyFill="1" applyBorder="1" applyAlignment="1">
      <alignment horizontal="left" vertical="center"/>
    </xf>
    <xf numFmtId="0" fontId="62" fillId="33" borderId="19" xfId="0" applyFont="1" applyFill="1" applyBorder="1" applyAlignment="1" applyProtection="1">
      <alignment horizontal="left" vertical="center" wrapText="1"/>
      <protection locked="0"/>
    </xf>
    <xf numFmtId="0" fontId="59" fillId="13" borderId="20" xfId="0" applyFont="1" applyFill="1" applyBorder="1" applyAlignment="1">
      <alignment horizontal="center" vertical="center"/>
    </xf>
    <xf numFmtId="0" fontId="59" fillId="13" borderId="10" xfId="0" applyFont="1" applyFill="1" applyBorder="1" applyAlignment="1">
      <alignment horizontal="center" vertical="center"/>
    </xf>
    <xf numFmtId="0" fontId="59" fillId="13" borderId="19" xfId="0" applyFont="1" applyFill="1" applyBorder="1" applyAlignment="1">
      <alignment horizontal="center" vertical="center"/>
    </xf>
    <xf numFmtId="0" fontId="66" fillId="13" borderId="20" xfId="0" applyFont="1" applyFill="1" applyBorder="1" applyAlignment="1">
      <alignment horizontal="center" vertical="center" textRotation="90"/>
    </xf>
    <xf numFmtId="0" fontId="59" fillId="13" borderId="10" xfId="0" applyFont="1" applyFill="1" applyBorder="1" applyAlignment="1">
      <alignment horizontal="center" vertical="center" wrapText="1"/>
    </xf>
    <xf numFmtId="0" fontId="59" fillId="13" borderId="10" xfId="0" applyFont="1" applyFill="1" applyBorder="1" applyAlignment="1">
      <alignment horizontal="center" vertical="center" textRotation="90" wrapText="1"/>
    </xf>
    <xf numFmtId="0" fontId="59" fillId="13" borderId="19" xfId="0" applyFont="1" applyFill="1" applyBorder="1" applyAlignment="1">
      <alignment horizontal="center" vertical="center" wrapText="1"/>
    </xf>
    <xf numFmtId="0" fontId="58" fillId="0" borderId="20" xfId="0" applyFont="1" applyBorder="1" applyAlignment="1" applyProtection="1">
      <alignment horizontal="center" vertical="top"/>
      <protection/>
    </xf>
    <xf numFmtId="0" fontId="58" fillId="0" borderId="10" xfId="0" applyFont="1" applyBorder="1" applyAlignment="1" applyProtection="1">
      <alignment horizontal="center" vertical="top" wrapText="1"/>
      <protection locked="0"/>
    </xf>
    <xf numFmtId="0" fontId="58" fillId="0" borderId="10" xfId="0" applyFont="1" applyBorder="1" applyAlignment="1" applyProtection="1">
      <alignment horizontal="justify" vertical="top" wrapText="1"/>
      <protection locked="0"/>
    </xf>
    <xf numFmtId="0" fontId="3" fillId="0" borderId="10" xfId="0" applyFont="1" applyBorder="1" applyAlignment="1" applyProtection="1">
      <alignment horizontal="justify" vertical="top" wrapText="1"/>
      <protection locked="0"/>
    </xf>
    <xf numFmtId="0" fontId="58" fillId="0" borderId="10" xfId="0" applyFont="1" applyBorder="1" applyAlignment="1" applyProtection="1">
      <alignment horizontal="center" vertical="top"/>
      <protection locked="0"/>
    </xf>
    <xf numFmtId="0" fontId="59" fillId="0" borderId="10" xfId="0" applyFont="1" applyFill="1" applyBorder="1" applyAlignment="1" applyProtection="1">
      <alignment horizontal="center" vertical="top" wrapText="1"/>
      <protection hidden="1"/>
    </xf>
    <xf numFmtId="9" fontId="58" fillId="0" borderId="10" xfId="0" applyNumberFormat="1" applyFont="1" applyBorder="1" applyAlignment="1" applyProtection="1">
      <alignment horizontal="center" vertical="top" wrapText="1"/>
      <protection hidden="1"/>
    </xf>
    <xf numFmtId="9" fontId="58" fillId="0" borderId="10" xfId="0" applyNumberFormat="1" applyFont="1" applyBorder="1" applyAlignment="1" applyProtection="1">
      <alignment horizontal="center" vertical="top" wrapText="1"/>
      <protection locked="0"/>
    </xf>
    <xf numFmtId="0" fontId="59" fillId="0" borderId="10" xfId="0" applyFont="1" applyBorder="1" applyAlignment="1" applyProtection="1">
      <alignment horizontal="center" vertical="top"/>
      <protection hidden="1"/>
    </xf>
    <xf numFmtId="0" fontId="58" fillId="0" borderId="21" xfId="0" applyFont="1" applyBorder="1" applyAlignment="1" applyProtection="1">
      <alignment horizontal="center" vertical="top"/>
      <protection/>
    </xf>
    <xf numFmtId="0" fontId="58" fillId="0" borderId="22" xfId="0" applyFont="1" applyBorder="1" applyAlignment="1" applyProtection="1">
      <alignment horizontal="center" vertical="top" wrapText="1"/>
      <protection locked="0"/>
    </xf>
    <xf numFmtId="0" fontId="58" fillId="0" borderId="22" xfId="0" applyFont="1" applyBorder="1" applyAlignment="1" applyProtection="1">
      <alignment horizontal="justify" vertical="top" wrapText="1"/>
      <protection locked="0"/>
    </xf>
    <xf numFmtId="0" fontId="3" fillId="0" borderId="22" xfId="0" applyFont="1" applyBorder="1" applyAlignment="1" applyProtection="1">
      <alignment horizontal="justify" vertical="top" wrapText="1"/>
      <protection locked="0"/>
    </xf>
    <xf numFmtId="0" fontId="58" fillId="0" borderId="22" xfId="0" applyFont="1" applyBorder="1" applyAlignment="1" applyProtection="1">
      <alignment horizontal="center" vertical="top"/>
      <protection locked="0"/>
    </xf>
    <xf numFmtId="0" fontId="59" fillId="0" borderId="22" xfId="0" applyFont="1" applyFill="1" applyBorder="1" applyAlignment="1" applyProtection="1">
      <alignment horizontal="center" vertical="top" wrapText="1"/>
      <protection hidden="1"/>
    </xf>
    <xf numFmtId="0" fontId="58" fillId="0" borderId="25" xfId="0" applyFont="1" applyBorder="1" applyAlignment="1">
      <alignment horizontal="left" vertical="center" wrapText="1"/>
    </xf>
    <xf numFmtId="0" fontId="58" fillId="0" borderId="26" xfId="0" applyFont="1" applyBorder="1" applyAlignment="1">
      <alignment horizontal="left" vertical="center" wrapText="1"/>
    </xf>
    <xf numFmtId="0" fontId="58" fillId="0" borderId="27" xfId="0" applyFont="1" applyBorder="1" applyAlignment="1">
      <alignment horizontal="left" vertical="center" wrapText="1"/>
    </xf>
    <xf numFmtId="9" fontId="58" fillId="0" borderId="22" xfId="0" applyNumberFormat="1" applyFont="1" applyBorder="1" applyAlignment="1" applyProtection="1">
      <alignment horizontal="center" vertical="top" wrapText="1"/>
      <protection hidden="1"/>
    </xf>
    <xf numFmtId="9" fontId="58" fillId="0" borderId="22" xfId="0" applyNumberFormat="1" applyFont="1" applyBorder="1" applyAlignment="1" applyProtection="1">
      <alignment horizontal="center" vertical="top" wrapText="1"/>
      <protection locked="0"/>
    </xf>
    <xf numFmtId="0" fontId="59" fillId="0" borderId="22" xfId="0" applyFont="1" applyBorder="1" applyAlignment="1" applyProtection="1">
      <alignment horizontal="center" vertical="top"/>
      <protection hidden="1"/>
    </xf>
    <xf numFmtId="0" fontId="67" fillId="13" borderId="24" xfId="0" applyFont="1" applyFill="1" applyBorder="1" applyAlignment="1">
      <alignment horizontal="left" vertical="top"/>
    </xf>
    <xf numFmtId="0" fontId="67" fillId="13" borderId="17" xfId="0" applyFont="1" applyFill="1" applyBorder="1" applyAlignment="1">
      <alignment horizontal="left" vertical="top"/>
    </xf>
    <xf numFmtId="0" fontId="67" fillId="33" borderId="17" xfId="0" applyFont="1" applyFill="1" applyBorder="1" applyAlignment="1" applyProtection="1">
      <alignment horizontal="left" vertical="top"/>
      <protection locked="0"/>
    </xf>
    <xf numFmtId="0" fontId="58" fillId="33" borderId="17" xfId="0" applyFont="1" applyFill="1" applyBorder="1" applyAlignment="1">
      <alignment horizontal="left" vertical="top"/>
    </xf>
    <xf numFmtId="0" fontId="67" fillId="13" borderId="20" xfId="0" applyFont="1" applyFill="1" applyBorder="1" applyAlignment="1">
      <alignment horizontal="left" vertical="top"/>
    </xf>
    <xf numFmtId="0" fontId="67" fillId="13" borderId="10" xfId="0" applyFont="1" applyFill="1" applyBorder="1" applyAlignment="1">
      <alignment horizontal="left" vertical="top"/>
    </xf>
    <xf numFmtId="0" fontId="63" fillId="33" borderId="10" xfId="0" applyFont="1" applyFill="1" applyBorder="1" applyAlignment="1" applyProtection="1">
      <alignment horizontal="left" vertical="top" wrapText="1"/>
      <protection locked="0"/>
    </xf>
    <xf numFmtId="0" fontId="59" fillId="13" borderId="20" xfId="0" applyFont="1" applyFill="1" applyBorder="1" applyAlignment="1">
      <alignment horizontal="center" vertical="top"/>
    </xf>
    <xf numFmtId="0" fontId="59" fillId="13" borderId="10" xfId="0" applyFont="1" applyFill="1" applyBorder="1" applyAlignment="1">
      <alignment horizontal="center" vertical="top"/>
    </xf>
    <xf numFmtId="0" fontId="59" fillId="13" borderId="19" xfId="0" applyFont="1" applyFill="1" applyBorder="1" applyAlignment="1">
      <alignment horizontal="center" vertical="top"/>
    </xf>
    <xf numFmtId="0" fontId="66" fillId="13" borderId="20" xfId="0" applyFont="1" applyFill="1" applyBorder="1" applyAlignment="1">
      <alignment horizontal="center" vertical="top" textRotation="90"/>
    </xf>
    <xf numFmtId="0" fontId="59" fillId="13" borderId="10" xfId="0" applyFont="1" applyFill="1" applyBorder="1" applyAlignment="1">
      <alignment horizontal="center" vertical="top" wrapText="1"/>
    </xf>
    <xf numFmtId="0" fontId="59" fillId="13" borderId="10" xfId="0" applyFont="1" applyFill="1" applyBorder="1" applyAlignment="1">
      <alignment horizontal="center" vertical="top" textRotation="90" wrapText="1"/>
    </xf>
    <xf numFmtId="0" fontId="59" fillId="13" borderId="19" xfId="0" applyFont="1" applyFill="1" applyBorder="1" applyAlignment="1">
      <alignment horizontal="center" vertical="top" wrapText="1"/>
    </xf>
    <xf numFmtId="0" fontId="58" fillId="0" borderId="20" xfId="0" applyFont="1" applyBorder="1" applyAlignment="1">
      <alignment horizontal="center" vertical="top"/>
    </xf>
    <xf numFmtId="0" fontId="3" fillId="0" borderId="10" xfId="0" applyFont="1" applyBorder="1" applyAlignment="1" applyProtection="1">
      <alignment horizontal="center" vertical="top" wrapText="1"/>
      <protection locked="0"/>
    </xf>
    <xf numFmtId="0" fontId="59" fillId="0" borderId="10" xfId="0" applyFont="1" applyBorder="1" applyAlignment="1" applyProtection="1">
      <alignment horizontal="center" vertical="top" wrapText="1"/>
      <protection hidden="1"/>
    </xf>
    <xf numFmtId="0" fontId="58" fillId="0" borderId="21" xfId="0" applyFont="1" applyBorder="1" applyAlignment="1">
      <alignment horizontal="center" vertical="top"/>
    </xf>
    <xf numFmtId="0" fontId="3" fillId="0" borderId="22" xfId="0" applyFont="1" applyBorder="1" applyAlignment="1" applyProtection="1">
      <alignment horizontal="center" vertical="top" wrapText="1"/>
      <protection locked="0"/>
    </xf>
    <xf numFmtId="0" fontId="59" fillId="0" borderId="22" xfId="0" applyFont="1" applyBorder="1" applyAlignment="1" applyProtection="1">
      <alignment horizontal="center" vertical="top" wrapText="1"/>
      <protection hidden="1"/>
    </xf>
    <xf numFmtId="0" fontId="69" fillId="33" borderId="17" xfId="0" applyFont="1" applyFill="1" applyBorder="1" applyAlignment="1" applyProtection="1">
      <alignment horizontal="left" vertical="top"/>
      <protection locked="0"/>
    </xf>
    <xf numFmtId="0" fontId="63" fillId="33" borderId="19" xfId="0" applyFont="1" applyFill="1" applyBorder="1" applyAlignment="1" applyProtection="1">
      <alignment horizontal="left" vertical="top" wrapText="1"/>
      <protection locked="0"/>
    </xf>
    <xf numFmtId="0" fontId="60" fillId="0" borderId="10" xfId="0" applyFont="1" applyBorder="1" applyAlignment="1" applyProtection="1">
      <alignment horizontal="center" vertical="top" wrapText="1"/>
      <protection locked="0"/>
    </xf>
    <xf numFmtId="0" fontId="60" fillId="0" borderId="22" xfId="0" applyFont="1" applyBorder="1" applyAlignment="1" applyProtection="1">
      <alignment horizontal="center" vertical="top" wrapText="1"/>
      <protection locked="0"/>
    </xf>
    <xf numFmtId="0" fontId="0" fillId="0" borderId="10" xfId="0" applyFont="1" applyBorder="1" applyAlignment="1">
      <alignment horizontal="left" vertical="top" wrapText="1"/>
    </xf>
    <xf numFmtId="0" fontId="0" fillId="0" borderId="19" xfId="0" applyFont="1" applyBorder="1" applyAlignment="1">
      <alignment horizontal="left" vertical="top" wrapText="1"/>
    </xf>
    <xf numFmtId="0" fontId="58" fillId="33" borderId="0" xfId="0" applyFont="1" applyFill="1" applyBorder="1" applyAlignment="1">
      <alignment horizontal="center" vertical="top"/>
    </xf>
    <xf numFmtId="0" fontId="58" fillId="33" borderId="0" xfId="0" applyFont="1" applyFill="1" applyBorder="1" applyAlignment="1" applyProtection="1">
      <alignment horizontal="center" vertical="top" wrapText="1"/>
      <protection locked="0"/>
    </xf>
    <xf numFmtId="0" fontId="5" fillId="33" borderId="0" xfId="0" applyFont="1" applyFill="1" applyBorder="1" applyAlignment="1" applyProtection="1">
      <alignment horizontal="center" vertical="center" wrapText="1"/>
      <protection locked="0"/>
    </xf>
    <xf numFmtId="0" fontId="58" fillId="33" borderId="0" xfId="0" applyFont="1" applyFill="1" applyBorder="1" applyAlignment="1" applyProtection="1">
      <alignment horizontal="center" vertical="top"/>
      <protection locked="0"/>
    </xf>
    <xf numFmtId="0" fontId="59" fillId="33" borderId="0" xfId="0" applyFont="1" applyFill="1" applyBorder="1" applyAlignment="1" applyProtection="1">
      <alignment horizontal="center" vertical="top" wrapText="1"/>
      <protection hidden="1"/>
    </xf>
    <xf numFmtId="9" fontId="58" fillId="33" borderId="0" xfId="0" applyNumberFormat="1" applyFont="1" applyFill="1" applyBorder="1" applyAlignment="1" applyProtection="1">
      <alignment horizontal="center" vertical="top" wrapText="1"/>
      <protection hidden="1"/>
    </xf>
    <xf numFmtId="0" fontId="59" fillId="33" borderId="0" xfId="0" applyFont="1" applyFill="1" applyBorder="1" applyAlignment="1" applyProtection="1">
      <alignment horizontal="center" vertical="top"/>
      <protection hidden="1"/>
    </xf>
    <xf numFmtId="0" fontId="3" fillId="33" borderId="0" xfId="0" applyFont="1" applyFill="1" applyBorder="1" applyAlignment="1" applyProtection="1">
      <alignment horizontal="center" vertical="center" wrapText="1"/>
      <protection locked="0"/>
    </xf>
    <xf numFmtId="0" fontId="58" fillId="0" borderId="14" xfId="0" applyFont="1" applyBorder="1" applyAlignment="1">
      <alignment horizontal="center" vertical="top"/>
    </xf>
    <xf numFmtId="0" fontId="58" fillId="0" borderId="13" xfId="0" applyFont="1" applyBorder="1" applyAlignment="1">
      <alignment horizontal="center" vertical="top"/>
    </xf>
    <xf numFmtId="0" fontId="58" fillId="0" borderId="14" xfId="0" applyFont="1" applyBorder="1" applyAlignment="1" applyProtection="1">
      <alignment horizontal="center" vertical="top" wrapText="1"/>
      <protection locked="0"/>
    </xf>
    <xf numFmtId="0" fontId="58" fillId="0" borderId="13" xfId="0" applyFont="1" applyBorder="1" applyAlignment="1" applyProtection="1">
      <alignment horizontal="center" vertical="top" wrapText="1"/>
      <protection locked="0"/>
    </xf>
    <xf numFmtId="0" fontId="3" fillId="0" borderId="14" xfId="0" applyFont="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0" fontId="58" fillId="0" borderId="14" xfId="0" applyFont="1" applyBorder="1" applyAlignment="1" applyProtection="1">
      <alignment horizontal="center" vertical="top"/>
      <protection locked="0"/>
    </xf>
    <xf numFmtId="0" fontId="58" fillId="0" borderId="13" xfId="0" applyFont="1" applyBorder="1" applyAlignment="1" applyProtection="1">
      <alignment horizontal="center" vertical="top"/>
      <protection locked="0"/>
    </xf>
    <xf numFmtId="0" fontId="59" fillId="0" borderId="14" xfId="0" applyFont="1" applyBorder="1" applyAlignment="1" applyProtection="1">
      <alignment horizontal="center" vertical="top" wrapText="1"/>
      <protection hidden="1"/>
    </xf>
    <xf numFmtId="0" fontId="59" fillId="0" borderId="13" xfId="0" applyFont="1" applyBorder="1" applyAlignment="1" applyProtection="1">
      <alignment horizontal="center" vertical="top" wrapText="1"/>
      <protection hidden="1"/>
    </xf>
    <xf numFmtId="9" fontId="58" fillId="0" borderId="14" xfId="0" applyNumberFormat="1" applyFont="1" applyBorder="1" applyAlignment="1" applyProtection="1">
      <alignment horizontal="center" vertical="top" wrapText="1"/>
      <protection hidden="1"/>
    </xf>
    <xf numFmtId="9" fontId="58" fillId="0" borderId="13" xfId="0" applyNumberFormat="1" applyFont="1" applyBorder="1" applyAlignment="1" applyProtection="1">
      <alignment horizontal="center" vertical="top" wrapText="1"/>
      <protection hidden="1"/>
    </xf>
    <xf numFmtId="9" fontId="58" fillId="0" borderId="14" xfId="0" applyNumberFormat="1" applyFont="1" applyBorder="1" applyAlignment="1" applyProtection="1">
      <alignment horizontal="center" vertical="top" wrapText="1"/>
      <protection locked="0"/>
    </xf>
    <xf numFmtId="9" fontId="58" fillId="0" borderId="13" xfId="0" applyNumberFormat="1" applyFont="1" applyBorder="1" applyAlignment="1" applyProtection="1">
      <alignment horizontal="center" vertical="top" wrapText="1"/>
      <protection locked="0"/>
    </xf>
    <xf numFmtId="0" fontId="59" fillId="0" borderId="14" xfId="0" applyFont="1" applyBorder="1" applyAlignment="1" applyProtection="1">
      <alignment horizontal="center" vertical="top"/>
      <protection hidden="1"/>
    </xf>
    <xf numFmtId="0" fontId="59" fillId="0" borderId="13" xfId="0" applyFont="1" applyBorder="1" applyAlignment="1" applyProtection="1">
      <alignment horizontal="center" vertical="top"/>
      <protection hidden="1"/>
    </xf>
    <xf numFmtId="0" fontId="58" fillId="0" borderId="12" xfId="0" applyFont="1" applyBorder="1" applyAlignment="1">
      <alignment horizontal="center" vertical="top"/>
    </xf>
    <xf numFmtId="0" fontId="58" fillId="0" borderId="12"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58" fillId="0" borderId="12" xfId="0" applyFont="1" applyBorder="1" applyAlignment="1" applyProtection="1">
      <alignment horizontal="center" vertical="top"/>
      <protection locked="0"/>
    </xf>
    <xf numFmtId="0" fontId="59" fillId="0" borderId="12" xfId="0" applyFont="1" applyBorder="1" applyAlignment="1" applyProtection="1">
      <alignment horizontal="center" vertical="top" wrapText="1"/>
      <protection hidden="1"/>
    </xf>
    <xf numFmtId="9" fontId="58" fillId="0" borderId="12" xfId="0" applyNumberFormat="1" applyFont="1" applyBorder="1" applyAlignment="1" applyProtection="1">
      <alignment horizontal="center" vertical="top" wrapText="1"/>
      <protection hidden="1"/>
    </xf>
    <xf numFmtId="9" fontId="58" fillId="0" borderId="12" xfId="0" applyNumberFormat="1" applyFont="1" applyBorder="1" applyAlignment="1" applyProtection="1">
      <alignment horizontal="center" vertical="top" wrapText="1"/>
      <protection locked="0"/>
    </xf>
    <xf numFmtId="0" fontId="59" fillId="0" borderId="12" xfId="0" applyFont="1" applyBorder="1" applyAlignment="1" applyProtection="1">
      <alignment horizontal="center" vertical="top"/>
      <protection hidden="1"/>
    </xf>
    <xf numFmtId="0" fontId="58" fillId="0" borderId="28" xfId="0" applyFont="1" applyBorder="1" applyAlignment="1">
      <alignment horizontal="left" vertical="center" wrapText="1"/>
    </xf>
    <xf numFmtId="0" fontId="58" fillId="0" borderId="29" xfId="0" applyFont="1" applyBorder="1" applyAlignment="1">
      <alignment horizontal="left" vertical="center" wrapText="1"/>
    </xf>
    <xf numFmtId="0" fontId="58" fillId="0" borderId="30" xfId="0" applyFont="1" applyBorder="1" applyAlignment="1">
      <alignment horizontal="left" vertical="center" wrapText="1"/>
    </xf>
    <xf numFmtId="0" fontId="63" fillId="33" borderId="10" xfId="0" applyFont="1" applyFill="1" applyBorder="1" applyAlignment="1" applyProtection="1">
      <alignment horizontal="left" vertical="center"/>
      <protection locked="0"/>
    </xf>
    <xf numFmtId="0" fontId="63" fillId="33" borderId="10" xfId="0" applyFont="1" applyFill="1" applyBorder="1" applyAlignment="1" applyProtection="1">
      <alignment horizontal="left" vertical="center" wrapText="1"/>
      <protection locked="0"/>
    </xf>
    <xf numFmtId="0" fontId="68" fillId="33" borderId="17" xfId="0" applyFont="1" applyFill="1" applyBorder="1" applyAlignment="1" applyProtection="1">
      <alignment horizontal="left" vertical="top"/>
      <protection locked="0"/>
    </xf>
    <xf numFmtId="0" fontId="63" fillId="33" borderId="10" xfId="0" applyFont="1" applyFill="1" applyBorder="1" applyAlignment="1" applyProtection="1">
      <alignment horizontal="left" vertical="top"/>
      <protection locked="0"/>
    </xf>
    <xf numFmtId="0" fontId="61" fillId="0" borderId="10" xfId="0" applyFont="1" applyBorder="1" applyAlignment="1">
      <alignment horizontal="justify" vertical="top" wrapText="1"/>
    </xf>
    <xf numFmtId="0" fontId="66" fillId="33" borderId="17" xfId="0" applyFont="1" applyFill="1" applyBorder="1" applyAlignment="1" applyProtection="1">
      <alignment horizontal="left" vertical="top"/>
      <protection locked="0"/>
    </xf>
    <xf numFmtId="0" fontId="5" fillId="13" borderId="10" xfId="0" applyFont="1" applyFill="1" applyBorder="1" applyAlignment="1">
      <alignment horizontal="center" vertical="top" wrapText="1"/>
    </xf>
    <xf numFmtId="0" fontId="5" fillId="13" borderId="10" xfId="0" applyFont="1" applyFill="1" applyBorder="1" applyAlignment="1">
      <alignment horizontal="center" vertical="top" textRotation="90" wrapText="1"/>
    </xf>
    <xf numFmtId="0" fontId="5" fillId="13" borderId="10" xfId="0" applyFont="1" applyFill="1" applyBorder="1" applyAlignment="1">
      <alignment horizontal="center" vertical="top"/>
    </xf>
    <xf numFmtId="0" fontId="5" fillId="13" borderId="10" xfId="0" applyFont="1" applyFill="1" applyBorder="1" applyAlignment="1">
      <alignment horizontal="center" vertical="top" textRotation="90"/>
    </xf>
    <xf numFmtId="0" fontId="59" fillId="13" borderId="10" xfId="0" applyFont="1" applyFill="1" applyBorder="1" applyAlignment="1">
      <alignment horizontal="left" vertical="top"/>
    </xf>
    <xf numFmtId="0" fontId="66" fillId="33" borderId="10" xfId="0" applyFont="1" applyFill="1" applyBorder="1" applyAlignment="1" applyProtection="1">
      <alignment horizontal="left" vertical="top"/>
      <protection locked="0"/>
    </xf>
    <xf numFmtId="0" fontId="58" fillId="33" borderId="31" xfId="0" applyFont="1" applyFill="1" applyBorder="1" applyAlignment="1" applyProtection="1">
      <alignment horizontal="left" vertical="top"/>
      <protection locked="0"/>
    </xf>
    <xf numFmtId="0" fontId="58" fillId="33" borderId="32" xfId="0" applyFont="1" applyFill="1" applyBorder="1" applyAlignment="1" applyProtection="1">
      <alignment horizontal="left" vertical="top"/>
      <protection locked="0"/>
    </xf>
    <xf numFmtId="0" fontId="58" fillId="33" borderId="33" xfId="0" applyFont="1" applyFill="1" applyBorder="1" applyAlignment="1" applyProtection="1">
      <alignment horizontal="left" vertical="top"/>
      <protection locked="0"/>
    </xf>
    <xf numFmtId="0" fontId="58" fillId="33" borderId="31" xfId="0" applyFont="1" applyFill="1" applyBorder="1" applyAlignment="1" applyProtection="1">
      <alignment horizontal="left" vertical="top" wrapText="1"/>
      <protection locked="0"/>
    </xf>
    <xf numFmtId="0" fontId="58" fillId="33" borderId="32" xfId="0" applyFont="1" applyFill="1" applyBorder="1" applyAlignment="1" applyProtection="1">
      <alignment horizontal="left" vertical="top" wrapText="1"/>
      <protection locked="0"/>
    </xf>
    <xf numFmtId="0" fontId="58" fillId="33" borderId="33" xfId="0" applyFont="1" applyFill="1" applyBorder="1" applyAlignment="1" applyProtection="1">
      <alignment horizontal="left" vertical="top" wrapText="1"/>
      <protection locked="0"/>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11" xfId="55"/>
    <cellStyle name="Normal 12" xfId="56"/>
    <cellStyle name="Normal 13" xfId="57"/>
    <cellStyle name="Normal 14" xfId="58"/>
    <cellStyle name="Normal 2" xfId="59"/>
    <cellStyle name="Normal 4" xfId="60"/>
    <cellStyle name="Normal 6" xfId="61"/>
    <cellStyle name="Normal 8" xfId="62"/>
    <cellStyle name="Normal 9"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dxfs count="390">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00B050"/>
        </patternFill>
      </fill>
      <border/>
    </dxf>
    <dxf>
      <font>
        <color auto="1"/>
      </font>
      <fill>
        <patternFill>
          <bgColor rgb="FF92D050"/>
        </patternFill>
      </fill>
      <border/>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externalLink" Target="externalLinks/externalLink10.xml" /><Relationship Id="rId23" Type="http://schemas.openxmlformats.org/officeDocument/2006/relationships/externalLink" Target="externalLinks/externalLink1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superfinanciera-my.sharepoint.com/personal/ojquintero_superfinanciera_gov_co/Documents/ReOp/Seguimiento%20riesgos/Matrices%20Diciembre/Planeaci&#243;n.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APA%20DE%20RIESGOS%20SERVICIO%20EDUCATIVO%20-%203.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LIRIA\Downloads\Matriz_mapa_riesgos_2022_V5-2%20BUCARAMANG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nexo%203%20Racionalizaci&#243;n%20de%20Tr&#225;mites%20(V4).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PA%20DE%20RIESGOS%20%20ATENCI&#211;N%20AL%20CIUDADANO%20-%20OK.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PA%20DE%20RIESGOS%20EVALUACI&#211;N%20INDEPENDIEN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PA%20DE%20RIESGOS%20GESTI&#211;N%20DE%20LAS%20TIC&#180;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APA%20DE%20RIESGOS%20DE%20GESTI&#211;N%20JUR&#205;DICA%20-%20OK.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APA%20DE%20RIESGOS%20DE%20INFRAESTRUCTURA%20F&#205;SICA.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PA%20DE%20RIESGOS%20PLANEACI&#211;N%20PARA%20EL%20DESARROLLO%20-%20OK.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APA%20DE%20RIESGOS%20DE%20SALUD%20P&#218;BLICA%20-%20O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ESTABLECER CONTEXTO "/>
      <sheetName val="B. DOFA"/>
      <sheetName val="C. ESTRATEGIAS DOFA"/>
      <sheetName val="1. RIESGOS "/>
      <sheetName val="2. DOCUMENTACIÓN"/>
      <sheetName val="2.1 CIBER"/>
      <sheetName val="3. EVALUACIÓN"/>
      <sheetName val="4. VALORACIÓN"/>
      <sheetName val="5. MATRIZ DE RIESGOS"/>
      <sheetName val="4a. MATRIZ CALIFICACIÓN"/>
      <sheetName val="MATRIZ DE CALIFICACIÓN"/>
      <sheetName val="Causas"/>
      <sheetName val="AMENAZAS DE CIBERSEGURIDAD "/>
      <sheetName val="NUEVAS_TABLAS"/>
      <sheetName val="CONTROLES SD"/>
      <sheetName val="IDENTIFICACIÓN DE LAS VULNERABI"/>
      <sheetName val="HISTORIAL DE CAMBIOS"/>
      <sheetName val="Hoja3"/>
      <sheetName val="Hoja1"/>
    </sheetNames>
    <sheetDataSet>
      <sheetData sheetId="13">
        <row r="2">
          <cell r="B2" t="str">
            <v>Hardware (biométricos, equipos de cómputo y comunicaciones, servidores) </v>
          </cell>
        </row>
        <row r="3">
          <cell r="B3" t="str">
            <v>Software y/o Sistema</v>
          </cell>
        </row>
        <row r="4">
          <cell r="B4" t="str">
            <v>Servicios (internet, web, portales, agua, luz..)</v>
          </cell>
        </row>
        <row r="5">
          <cell r="B5" t="str">
            <v>Personas</v>
          </cell>
        </row>
        <row r="6">
          <cell r="B6" t="str">
            <v>Información</v>
          </cell>
        </row>
        <row r="7">
          <cell r="B7" t="str">
            <v>Intangible (Imagen)</v>
          </cell>
        </row>
        <row r="8">
          <cell r="B8" t="str">
            <v>Instalaciones</v>
          </cell>
        </row>
        <row r="9">
          <cell r="B9" t="str">
            <v>Componentes de red</v>
          </cell>
        </row>
        <row r="10">
          <cell r="B10">
            <v>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5">
        <row r="11">
          <cell r="C11" t="str">
            <v>     Afectación menor a 10 SMLMV .</v>
          </cell>
          <cell r="D11" t="str">
            <v>     El riesgo afecta la imagen de alguna área de la organización</v>
          </cell>
        </row>
        <row r="12">
          <cell r="C12" t="str">
            <v>     Entre 10 y 50 SMLMV </v>
          </cell>
          <cell r="D12" t="str">
            <v>     El riesgo afecta la imagen de la entidad internamente, de conocimiento general, nivel interno, de junta dircetiva y accionistas y/o de provedores</v>
          </cell>
        </row>
        <row r="13">
          <cell r="C13" t="str">
            <v>     Entre 50 y 100 SMLMV </v>
          </cell>
          <cell r="D13" t="str">
            <v>     El riesgo afecta la imagen de la entidad con algunos usuarios de relevancia frente al logro de los objetivos</v>
          </cell>
        </row>
        <row r="14">
          <cell r="C14" t="str">
            <v>     Entre 100 y 500 SMLMV </v>
          </cell>
          <cell r="D14" t="str">
            <v>     El riesgo afecta la imagen de de la entidad con efecto publicitario sostenido a nivel de sector administrativo, nivel departamental o municipal</v>
          </cell>
        </row>
        <row r="15">
          <cell r="C15" t="str">
            <v>     Mayor a 500 SMLMV </v>
          </cell>
          <cell r="D15" t="str">
            <v>     El riesgo afecta la imagen de la entidad a nivel nacional, con efecto publicitarios sostenible a nivel país</v>
          </cell>
        </row>
        <row r="221">
          <cell r="B221" t="e">
            <v>#NAME?</v>
          </cell>
        </row>
        <row r="222">
          <cell r="B222" t="e">
            <v>#NAME?</v>
          </cell>
        </row>
        <row r="223">
          <cell r="B223" t="e">
            <v>#NAME?</v>
          </cell>
          <cell r="F223" t="str">
            <v>❌</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tructivo"/>
      <sheetName val="MAPA V5 2022"/>
      <sheetName val="Matriz Calor Inherente"/>
      <sheetName val="Matriz Calor Residual"/>
      <sheetName val="Tabla probabilidad"/>
      <sheetName val="Tabla Impacto"/>
      <sheetName val="Opciones Tratamiento"/>
      <sheetName val="Hoja1"/>
    </sheetNames>
    <sheetDataSet>
      <sheetData sheetId="5">
        <row r="11">
          <cell r="C11" t="str">
            <v>     Afectación menor a 10 SMLMV .</v>
          </cell>
          <cell r="D11" t="str">
            <v>     El riesgo afecta la imagen de alguna área de la organización</v>
          </cell>
        </row>
        <row r="12">
          <cell r="C12" t="str">
            <v>     Entre 10 y 50 SMLMV </v>
          </cell>
          <cell r="D12" t="str">
            <v>     El riesgo afecta la imagen de la entidad internamente, de conocimiento general, nivel interno, de junta dircetiva y accionistas y/o de provedores</v>
          </cell>
        </row>
        <row r="13">
          <cell r="C13" t="str">
            <v>     Entre 50 y 100 SMLMV </v>
          </cell>
          <cell r="D13" t="str">
            <v>     El riesgo afecta la imagen de la entidad con algunos usuarios de relevancia frente al logro de los objetivos</v>
          </cell>
        </row>
        <row r="14">
          <cell r="C14" t="str">
            <v>     Entre 100 y 500 SMLMV </v>
          </cell>
          <cell r="D14" t="str">
            <v>     El riesgo afecta la imagen de de la entidad con efecto publicitario sostenido a nivel de sector administrativo, nivel departamental o municipal</v>
          </cell>
        </row>
        <row r="15">
          <cell r="C15" t="str">
            <v>     Mayor a 500 SMLMV </v>
          </cell>
          <cell r="D15" t="str">
            <v>     El riesgo afecta la imagen de la entidad a nivel nacional, con efecto publicitarios sostenible a nivel país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RATEGIAS DE RACIONALIZACION"/>
      <sheetName val="TABLA"/>
      <sheetName val="Tablas instituciones"/>
      <sheetName val="Hoja1"/>
      <sheetName val="Formulas"/>
    </sheetNames>
    <sheetDataSet>
      <sheetData sheetId="1">
        <row r="2">
          <cell r="G2" t="str">
            <v>Normativas</v>
          </cell>
        </row>
        <row r="3">
          <cell r="G3" t="str">
            <v>Administrativas</v>
          </cell>
        </row>
        <row r="4">
          <cell r="G4" t="str">
            <v>Tecnologicas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5">
        <row r="221">
          <cell r="B221" t="e">
            <v>#NAME?</v>
          </cell>
        </row>
        <row r="222">
          <cell r="B222" t="e">
            <v>#NAME?</v>
          </cell>
        </row>
        <row r="223">
          <cell r="B223" t="e">
            <v>#NAME?</v>
          </cell>
          <cell r="F223"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5">
        <row r="221">
          <cell r="B221" t="e">
            <v>#NAME?</v>
          </cell>
        </row>
        <row r="222">
          <cell r="B222" t="e">
            <v>#NAME?</v>
          </cell>
        </row>
        <row r="223">
          <cell r="B223" t="e">
            <v>#NAME?</v>
          </cell>
          <cell r="F223"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5">
        <row r="11">
          <cell r="C11" t="str">
            <v>     Afectación menor a 10 SMLMV .</v>
          </cell>
          <cell r="D11" t="str">
            <v>     El riesgo afecta la imagen de alguna área de la organización</v>
          </cell>
        </row>
        <row r="12">
          <cell r="C12" t="str">
            <v>     Entre 10 y 50 SMLMV </v>
          </cell>
          <cell r="D12" t="str">
            <v>     El riesgo afecta la imagen de la entidad internamente, de conocimiento general, nivel interno, de junta dircetiva y accionistas y/o de provedores</v>
          </cell>
        </row>
        <row r="13">
          <cell r="C13" t="str">
            <v>     Entre 50 y 100 SMLMV </v>
          </cell>
          <cell r="D13" t="str">
            <v>     El riesgo afecta la imagen de la entidad con algunos usuarios de relevancia frente al logro de los objetivos</v>
          </cell>
        </row>
        <row r="14">
          <cell r="C14" t="str">
            <v>     Entre 100 y 500 SMLMV </v>
          </cell>
          <cell r="D14" t="str">
            <v>     El riesgo afecta la imagen de de la entidad con efecto publicitario sostenido a nivel de sector administrativo, nivel departamental o municipal</v>
          </cell>
        </row>
        <row r="15">
          <cell r="C15" t="str">
            <v>     Mayor a 500 SMLMV </v>
          </cell>
          <cell r="D15" t="str">
            <v>     El riesgo afecta la imagen de la entidad a nivel nacional, con efecto publicitarios sostenible a nivel país</v>
          </cell>
        </row>
        <row r="221">
          <cell r="B221" t="e">
            <v>#NAME?</v>
          </cell>
        </row>
        <row r="222">
          <cell r="B222" t="e">
            <v>#NAME?</v>
          </cell>
        </row>
        <row r="223">
          <cell r="B223" t="e">
            <v>#NAME?</v>
          </cell>
          <cell r="F223"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5">
        <row r="11">
          <cell r="C11" t="str">
            <v>     Afectación menor a 10 SMLMV .</v>
          </cell>
          <cell r="D11" t="str">
            <v>     El riesgo afecta la imagen de alguna área de la organización</v>
          </cell>
        </row>
        <row r="12">
          <cell r="C12" t="str">
            <v>     Entre 10 y 50 SMLMV </v>
          </cell>
          <cell r="D12" t="str">
            <v>     El riesgo afecta la imagen de la entidad internamente, de conocimiento general, nivel interno, de junta dircetiva y accionistas y/o de provedores</v>
          </cell>
        </row>
        <row r="13">
          <cell r="C13" t="str">
            <v>     Entre 50 y 100 SMLMV </v>
          </cell>
          <cell r="D13" t="str">
            <v>     El riesgo afecta la imagen de la entidad con algunos usuarios de relevancia frente al logro de los objetivos</v>
          </cell>
        </row>
        <row r="14">
          <cell r="C14" t="str">
            <v>     Entre 100 y 500 SMLMV </v>
          </cell>
          <cell r="D14" t="str">
            <v>     El riesgo afecta la imagen de de la entidad con efecto publicitario sostenido a nivel de sector administrativo, nivel departamental o municipal</v>
          </cell>
        </row>
        <row r="15">
          <cell r="C15" t="str">
            <v>     Mayor a 500 SMLMV </v>
          </cell>
          <cell r="D15" t="str">
            <v>     El riesgo afecta la imagen de la entidad a nivel nacional, con efecto publicitarios sostenible a nivel país</v>
          </cell>
        </row>
        <row r="221">
          <cell r="B221" t="e">
            <v>#NAME?</v>
          </cell>
        </row>
        <row r="222">
          <cell r="B222" t="e">
            <v>#NAME?</v>
          </cell>
        </row>
        <row r="223">
          <cell r="B223" t="e">
            <v>#NAME?</v>
          </cell>
          <cell r="F223"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5">
        <row r="11">
          <cell r="C11" t="str">
            <v>     Afectación menor a 10 SMLMV .</v>
          </cell>
          <cell r="D11" t="str">
            <v>     El riesgo afecta la imagen de alguna área de la organización</v>
          </cell>
        </row>
        <row r="12">
          <cell r="C12" t="str">
            <v>     Entre 10 y 50 SMLMV </v>
          </cell>
          <cell r="D12" t="str">
            <v>     El riesgo afecta la imagen de la entidad internamente, de conocimiento general, nivel interno, de junta dircetiva y accionistas y/o de provedores</v>
          </cell>
        </row>
        <row r="13">
          <cell r="C13" t="str">
            <v>     Entre 50 y 100 SMLMV </v>
          </cell>
          <cell r="D13" t="str">
            <v>     El riesgo afecta la imagen de la entidad con algunos usuarios de relevancia frente al logro de los objetivos</v>
          </cell>
        </row>
        <row r="14">
          <cell r="C14" t="str">
            <v>     Entre 100 y 500 SMLMV </v>
          </cell>
          <cell r="D14" t="str">
            <v>     El riesgo afecta la imagen de de la entidad con efecto publicitario sostenido a nivel de sector administrativo, nivel departamental o municipal</v>
          </cell>
        </row>
        <row r="15">
          <cell r="C15" t="str">
            <v>     Mayor a 500 SMLMV </v>
          </cell>
          <cell r="D15" t="str">
            <v>     El riesgo afecta la imagen de la entidad a nivel nacional, con efecto publicitarios sostenible a nivel país</v>
          </cell>
        </row>
        <row r="221">
          <cell r="B221" t="e">
            <v>#NAME?</v>
          </cell>
        </row>
        <row r="222">
          <cell r="B222" t="e">
            <v>#NAME?</v>
          </cell>
        </row>
        <row r="223">
          <cell r="B223" t="e">
            <v>#NAME?</v>
          </cell>
          <cell r="F223"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5">
        <row r="11">
          <cell r="C11" t="str">
            <v>     Afectación menor a 10 SMLMV .</v>
          </cell>
          <cell r="D11" t="str">
            <v>     El riesgo afecta la imagen de alguna área de la organización</v>
          </cell>
        </row>
        <row r="12">
          <cell r="C12" t="str">
            <v>     Entre 10 y 50 SMLMV </v>
          </cell>
          <cell r="D12" t="str">
            <v>     El riesgo afecta la imagen de la entidad internamente, de conocimiento general, nivel interno, de junta dircetiva y accionistas y/o de provedores</v>
          </cell>
        </row>
        <row r="13">
          <cell r="C13" t="str">
            <v>     Entre 50 y 100 SMLMV </v>
          </cell>
          <cell r="D13" t="str">
            <v>     El riesgo afecta la imagen de la entidad con algunos usuarios de relevancia frente al logro de los objetivos</v>
          </cell>
        </row>
        <row r="14">
          <cell r="C14" t="str">
            <v>     Entre 100 y 500 SMLMV </v>
          </cell>
          <cell r="D14" t="str">
            <v>     El riesgo afecta la imagen de de la entidad con efecto publicitario sostenido a nivel de sector administrativo, nivel departamental o municipal</v>
          </cell>
        </row>
        <row r="15">
          <cell r="C15" t="str">
            <v>     Mayor a 500 SMLMV </v>
          </cell>
          <cell r="D15" t="str">
            <v>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5">
        <row r="11">
          <cell r="C11" t="str">
            <v>     Afectación menor a 10 SMLMV .</v>
          </cell>
          <cell r="D11" t="str">
            <v>     El riesgo afecta la imagen de alguna área de la organización</v>
          </cell>
        </row>
        <row r="12">
          <cell r="C12" t="str">
            <v>     Entre 10 y 50 SMLMV </v>
          </cell>
          <cell r="D12" t="str">
            <v>     El riesgo afecta la imagen de la entidad internamente, de conocimiento general, nivel interno, de junta dircetiva y accionistas y/o de provedores</v>
          </cell>
        </row>
        <row r="13">
          <cell r="C13" t="str">
            <v>     Entre 50 y 100 SMLMV </v>
          </cell>
          <cell r="D13" t="str">
            <v>     El riesgo afecta la imagen de la entidad con algunos usuarios de relevancia frente al logro de los objetivos</v>
          </cell>
        </row>
        <row r="14">
          <cell r="C14" t="str">
            <v>     Entre 100 y 500 SMLMV </v>
          </cell>
          <cell r="D14" t="str">
            <v>     El riesgo afecta la imagen de de la entidad con efecto publicitario sostenido a nivel de sector administrativo, nivel departamental o municipal</v>
          </cell>
        </row>
        <row r="15">
          <cell r="C15" t="str">
            <v>     Mayor a 500 SMLMV </v>
          </cell>
          <cell r="D15" t="str">
            <v>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0"/>
  <sheetViews>
    <sheetView showGridLines="0" tabSelected="1" zoomScale="160" zoomScaleNormal="160" zoomScalePageLayoutView="0" workbookViewId="0" topLeftCell="A1">
      <selection activeCell="A12" sqref="A12"/>
    </sheetView>
  </sheetViews>
  <sheetFormatPr defaultColWidth="11.421875" defaultRowHeight="15"/>
  <cols>
    <col min="1" max="1" width="32.57421875" style="0" bestFit="1" customWidth="1"/>
    <col min="2" max="2" width="20.140625" style="0" customWidth="1"/>
    <col min="3" max="3" width="18.140625" style="0" customWidth="1"/>
  </cols>
  <sheetData>
    <row r="1" spans="1:2" ht="15">
      <c r="A1" s="2" t="s">
        <v>54</v>
      </c>
      <c r="B1" s="2" t="s">
        <v>0</v>
      </c>
    </row>
    <row r="2" spans="1:2" ht="15">
      <c r="A2" s="265" t="s">
        <v>56</v>
      </c>
      <c r="B2" s="1" t="s">
        <v>57</v>
      </c>
    </row>
    <row r="3" spans="1:2" ht="15">
      <c r="A3" s="265" t="s">
        <v>72</v>
      </c>
      <c r="B3" s="1" t="s">
        <v>55</v>
      </c>
    </row>
    <row r="4" spans="1:2" ht="15">
      <c r="A4" s="265" t="s">
        <v>70</v>
      </c>
      <c r="B4" s="1" t="s">
        <v>71</v>
      </c>
    </row>
    <row r="5" spans="1:2" ht="15">
      <c r="A5" s="265" t="s">
        <v>60</v>
      </c>
      <c r="B5" s="1" t="s">
        <v>61</v>
      </c>
    </row>
    <row r="6" spans="1:2" ht="15">
      <c r="A6" s="265" t="s">
        <v>66</v>
      </c>
      <c r="B6" s="1" t="s">
        <v>67</v>
      </c>
    </row>
    <row r="7" spans="1:2" ht="15">
      <c r="A7" s="265" t="s">
        <v>62</v>
      </c>
      <c r="B7" s="1" t="s">
        <v>63</v>
      </c>
    </row>
    <row r="8" spans="1:2" ht="15">
      <c r="A8" s="265" t="s">
        <v>68</v>
      </c>
      <c r="B8" s="1" t="s">
        <v>69</v>
      </c>
    </row>
    <row r="9" spans="1:2" ht="15">
      <c r="A9" s="1" t="s">
        <v>58</v>
      </c>
      <c r="B9" s="1" t="s">
        <v>59</v>
      </c>
    </row>
    <row r="10" spans="1:2" ht="15">
      <c r="A10" s="1" t="s">
        <v>64</v>
      </c>
      <c r="B10" s="1" t="s">
        <v>65</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BP10"/>
  <sheetViews>
    <sheetView zoomScalePageLayoutView="0" workbookViewId="0" topLeftCell="A1">
      <selection activeCell="D8" sqref="D8:E9"/>
    </sheetView>
  </sheetViews>
  <sheetFormatPr defaultColWidth="11.421875" defaultRowHeight="15"/>
  <cols>
    <col min="1" max="1" width="4.421875" style="85" bestFit="1" customWidth="1"/>
    <col min="2" max="2" width="11.57421875" style="85" bestFit="1" customWidth="1"/>
    <col min="3" max="3" width="39.57421875" style="85" customWidth="1"/>
    <col min="4" max="4" width="35.7109375" style="85" customWidth="1"/>
    <col min="5" max="5" width="45.421875" style="79" customWidth="1"/>
    <col min="6" max="6" width="28.28125" style="79" customWidth="1"/>
    <col min="7" max="7" width="19.57421875" style="79" customWidth="1"/>
    <col min="8" max="8" width="12.57421875" style="79" customWidth="1"/>
    <col min="9" max="9" width="6.28125" style="79" customWidth="1"/>
    <col min="10" max="10" width="27.28125" style="79" customWidth="1"/>
    <col min="11" max="11" width="30.57421875" style="79" customWidth="1"/>
    <col min="12" max="12" width="17.57421875" style="79" customWidth="1"/>
    <col min="13" max="13" width="6.28125" style="79" customWidth="1"/>
    <col min="14" max="14" width="16.00390625" style="79" customWidth="1"/>
    <col min="15" max="15" width="7.28125" style="79" customWidth="1"/>
    <col min="16" max="16" width="46.8515625" style="79" customWidth="1"/>
    <col min="17" max="17" width="15.140625" style="79" customWidth="1"/>
    <col min="18" max="18" width="6.8515625" style="79" customWidth="1"/>
    <col min="19" max="19" width="5.00390625" style="79" customWidth="1"/>
    <col min="20" max="20" width="5.57421875" style="79" customWidth="1"/>
    <col min="21" max="21" width="7.140625" style="79" customWidth="1"/>
    <col min="22" max="22" width="6.7109375" style="79" customWidth="1"/>
    <col min="23" max="23" width="7.57421875" style="79" customWidth="1"/>
    <col min="24" max="24" width="14.7109375" style="79" customWidth="1"/>
    <col min="25" max="25" width="8.7109375" style="79" customWidth="1"/>
    <col min="26" max="26" width="10.421875" style="79" customWidth="1"/>
    <col min="27" max="27" width="9.28125" style="79" customWidth="1"/>
    <col min="28" max="28" width="9.140625" style="79" customWidth="1"/>
    <col min="29" max="29" width="8.421875" style="79" customWidth="1"/>
    <col min="30" max="30" width="7.140625" style="79" customWidth="1"/>
    <col min="31" max="31" width="59.28125" style="79" customWidth="1"/>
    <col min="32" max="32" width="18.8515625" style="79" customWidth="1"/>
    <col min="33" max="33" width="15.57421875" style="79" customWidth="1"/>
    <col min="34" max="34" width="17.8515625" style="79" customWidth="1"/>
    <col min="35" max="35" width="64.00390625" style="79" customWidth="1"/>
    <col min="36" max="36" width="21.00390625" style="79" customWidth="1"/>
    <col min="37" max="16384" width="11.421875" style="79" customWidth="1"/>
  </cols>
  <sheetData>
    <row r="1" spans="1:68" ht="24" customHeight="1">
      <c r="A1" s="386" t="s">
        <v>1</v>
      </c>
      <c r="B1" s="386"/>
      <c r="C1" s="387" t="s">
        <v>64</v>
      </c>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row>
    <row r="2" spans="1:68" ht="24" customHeight="1">
      <c r="A2" s="386" t="s">
        <v>5</v>
      </c>
      <c r="B2" s="386"/>
      <c r="C2" s="388" t="s">
        <v>339</v>
      </c>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90"/>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row>
    <row r="3" spans="1:68" ht="24" customHeight="1">
      <c r="A3" s="386" t="s">
        <v>6</v>
      </c>
      <c r="B3" s="386"/>
      <c r="C3" s="391" t="s">
        <v>340</v>
      </c>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3"/>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row>
    <row r="4" spans="1:68" ht="16.5">
      <c r="A4" s="384" t="s">
        <v>7</v>
      </c>
      <c r="B4" s="384"/>
      <c r="C4" s="384"/>
      <c r="D4" s="384"/>
      <c r="E4" s="384"/>
      <c r="F4" s="384"/>
      <c r="G4" s="384"/>
      <c r="H4" s="384" t="s">
        <v>2</v>
      </c>
      <c r="I4" s="384"/>
      <c r="J4" s="384"/>
      <c r="K4" s="384"/>
      <c r="L4" s="384"/>
      <c r="M4" s="384"/>
      <c r="N4" s="384"/>
      <c r="O4" s="384" t="s">
        <v>3</v>
      </c>
      <c r="P4" s="384"/>
      <c r="Q4" s="384"/>
      <c r="R4" s="384"/>
      <c r="S4" s="384"/>
      <c r="T4" s="384"/>
      <c r="U4" s="384"/>
      <c r="V4" s="384"/>
      <c r="W4" s="384"/>
      <c r="X4" s="384" t="s">
        <v>4</v>
      </c>
      <c r="Y4" s="384"/>
      <c r="Z4" s="384"/>
      <c r="AA4" s="384"/>
      <c r="AB4" s="384"/>
      <c r="AC4" s="384"/>
      <c r="AD4" s="384"/>
      <c r="AE4" s="384" t="s">
        <v>75</v>
      </c>
      <c r="AF4" s="384"/>
      <c r="AG4" s="384"/>
      <c r="AH4" s="384"/>
      <c r="AI4" s="384"/>
      <c r="AJ4" s="384"/>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row>
    <row r="5" spans="1:68" ht="16.5" customHeight="1">
      <c r="A5" s="385" t="s">
        <v>76</v>
      </c>
      <c r="B5" s="384" t="s">
        <v>8</v>
      </c>
      <c r="C5" s="382" t="s">
        <v>9</v>
      </c>
      <c r="D5" s="382" t="s">
        <v>10</v>
      </c>
      <c r="E5" s="384" t="s">
        <v>11</v>
      </c>
      <c r="F5" s="382" t="s">
        <v>12</v>
      </c>
      <c r="G5" s="382" t="s">
        <v>13</v>
      </c>
      <c r="H5" s="382" t="s">
        <v>14</v>
      </c>
      <c r="I5" s="384" t="s">
        <v>15</v>
      </c>
      <c r="J5" s="382" t="s">
        <v>16</v>
      </c>
      <c r="K5" s="382" t="s">
        <v>17</v>
      </c>
      <c r="L5" s="382" t="s">
        <v>18</v>
      </c>
      <c r="M5" s="384" t="s">
        <v>15</v>
      </c>
      <c r="N5" s="382" t="s">
        <v>19</v>
      </c>
      <c r="O5" s="383" t="s">
        <v>20</v>
      </c>
      <c r="P5" s="382" t="s">
        <v>21</v>
      </c>
      <c r="Q5" s="382" t="s">
        <v>22</v>
      </c>
      <c r="R5" s="382" t="s">
        <v>77</v>
      </c>
      <c r="S5" s="382"/>
      <c r="T5" s="382"/>
      <c r="U5" s="382"/>
      <c r="V5" s="382"/>
      <c r="W5" s="382"/>
      <c r="X5" s="383" t="s">
        <v>23</v>
      </c>
      <c r="Y5" s="383" t="s">
        <v>31</v>
      </c>
      <c r="Z5" s="383" t="s">
        <v>15</v>
      </c>
      <c r="AA5" s="383" t="s">
        <v>32</v>
      </c>
      <c r="AB5" s="383" t="s">
        <v>15</v>
      </c>
      <c r="AC5" s="383" t="s">
        <v>33</v>
      </c>
      <c r="AD5" s="383" t="s">
        <v>24</v>
      </c>
      <c r="AE5" s="382" t="s">
        <v>75</v>
      </c>
      <c r="AF5" s="382" t="s">
        <v>78</v>
      </c>
      <c r="AG5" s="382" t="s">
        <v>79</v>
      </c>
      <c r="AH5" s="382" t="s">
        <v>80</v>
      </c>
      <c r="AI5" s="382" t="s">
        <v>81</v>
      </c>
      <c r="AJ5" s="382" t="s">
        <v>82</v>
      </c>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row>
    <row r="6" spans="1:68" s="81" customFormat="1" ht="119.25" customHeight="1">
      <c r="A6" s="385"/>
      <c r="B6" s="384"/>
      <c r="C6" s="382"/>
      <c r="D6" s="382"/>
      <c r="E6" s="384"/>
      <c r="F6" s="382"/>
      <c r="G6" s="382"/>
      <c r="H6" s="382"/>
      <c r="I6" s="384"/>
      <c r="J6" s="382"/>
      <c r="K6" s="382"/>
      <c r="L6" s="382"/>
      <c r="M6" s="384"/>
      <c r="N6" s="382"/>
      <c r="O6" s="383"/>
      <c r="P6" s="382"/>
      <c r="Q6" s="382"/>
      <c r="R6" s="86" t="s">
        <v>25</v>
      </c>
      <c r="S6" s="86" t="s">
        <v>26</v>
      </c>
      <c r="T6" s="86" t="s">
        <v>27</v>
      </c>
      <c r="U6" s="86" t="s">
        <v>28</v>
      </c>
      <c r="V6" s="86" t="s">
        <v>29</v>
      </c>
      <c r="W6" s="86" t="s">
        <v>30</v>
      </c>
      <c r="X6" s="383"/>
      <c r="Y6" s="383"/>
      <c r="Z6" s="383"/>
      <c r="AA6" s="383"/>
      <c r="AB6" s="383"/>
      <c r="AC6" s="383"/>
      <c r="AD6" s="383"/>
      <c r="AE6" s="382"/>
      <c r="AF6" s="382"/>
      <c r="AG6" s="382"/>
      <c r="AH6" s="382"/>
      <c r="AI6" s="382"/>
      <c r="AJ6" s="382"/>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row>
    <row r="7" spans="1:68" ht="98.25" customHeight="1">
      <c r="A7" s="87">
        <v>1</v>
      </c>
      <c r="B7" s="88" t="s">
        <v>43</v>
      </c>
      <c r="C7" s="89" t="s">
        <v>341</v>
      </c>
      <c r="D7" s="90" t="s">
        <v>342</v>
      </c>
      <c r="E7" s="90" t="s">
        <v>343</v>
      </c>
      <c r="F7" s="91" t="s">
        <v>86</v>
      </c>
      <c r="G7" s="92">
        <v>2</v>
      </c>
      <c r="H7" s="93" t="str">
        <f>IF(G7&lt;=0,"",IF(G7&lt;=2,"Muy Baja",IF(G7&lt;=24,"Baja",IF(G7&lt;=500,"Media",IF(G7&lt;=5000,"Alta","Muy Alta")))))</f>
        <v>Muy Baja</v>
      </c>
      <c r="I7" s="94">
        <f>IF(H7="","",IF(H7="Muy Baja",0.2,IF(H7="Baja",0.4,IF(H7="Media",0.6,IF(H7="Alta",0.8,IF(H7="Muy Alta",1,))))))</f>
        <v>0.2</v>
      </c>
      <c r="J7" s="95" t="s">
        <v>197</v>
      </c>
      <c r="K7" s="96" t="str">
        <f>IF(NOT(ISERROR(MATCH(J7,_xlfn.ANCHORARRAY(#REF!),0))),#REF!&amp;"Por favor no seleccionar los criterios de impacto",J7)</f>
        <v>     El riesgo afecta la imagen de la entidad con algunos usuarios de relevancia frente al logro de los objetivos</v>
      </c>
      <c r="L7" s="93" t="str">
        <f>IF(OR(K7='[11]Tabla Impacto'!$C$11,K7='[11]Tabla Impacto'!$D$11),"Leve",IF(OR(K7='[11]Tabla Impacto'!$C$12,K7='[11]Tabla Impacto'!$D$12),"Menor",IF(OR(K7='[11]Tabla Impacto'!$C$13,K7='[11]Tabla Impacto'!$D$13),"Moderado",IF(OR(K7='[11]Tabla Impacto'!$C$14,K7='[11]Tabla Impacto'!$D$14),"Mayor",IF(OR(K7='[11]Tabla Impacto'!$C$15,K7='[11]Tabla Impacto'!$D$15),"Catastrófico","")))))</f>
        <v>Moderado</v>
      </c>
      <c r="M7" s="94">
        <f>IF(L7="","",IF(L7="Leve",0.2,IF(L7="Menor",0.4,IF(L7="Moderado",0.6,IF(L7="Mayor",0.8,IF(L7="Catastrófico",1,))))))</f>
        <v>0.6</v>
      </c>
      <c r="N7" s="97" t="str">
        <f>IF(OR(AND(H7="Muy Baja",L7="Leve"),AND(H7="Muy Baja",L7="Menor"),AND(H7="Baja",L7="Leve")),"Bajo",IF(OR(AND(H7="Muy baja",L7="Moderado"),AND(H7="Baja",L7="Menor"),AND(H7="Baja",L7="Moderado"),AND(H7="Media",L7="Leve"),AND(H7="Media",L7="Menor"),AND(H7="Media",L7="Moderado"),AND(H7="Alta",L7="Leve"),AND(H7="Alta",L7="Menor")),"Moderado",IF(OR(AND(H7="Muy Baja",L7="Mayor"),AND(H7="Baja",L7="Mayor"),AND(H7="Media",L7="Mayor"),AND(H7="Alta",L7="Moderado"),AND(H7="Alta",L7="Mayor"),AND(H7="Muy Alta",L7="Leve"),AND(H7="Muy Alta",L7="Menor"),AND(H7="Muy Alta",L7="Moderado"),AND(H7="Muy Alta",L7="Mayor")),"Alto",IF(OR(AND(H7="Muy Baja",L7="Catastrófico"),AND(H7="Baja",L7="Catastrófico"),AND(H7="Media",L7="Catastrófico"),AND(H7="Alta",L7="Catastrófico"),AND(H7="Muy Alta",L7="Catastrófico")),"Extremo",""))))</f>
        <v>Moderado</v>
      </c>
      <c r="O7" s="98">
        <v>1</v>
      </c>
      <c r="P7" s="99" t="s">
        <v>344</v>
      </c>
      <c r="Q7" s="100" t="str">
        <f>IF(OR(R7="Preventivo",R7="Detectivo"),"Probabilidad",IF(R7="Correctivo","Impacto",""))</f>
        <v>Probabilidad</v>
      </c>
      <c r="R7" s="101" t="s">
        <v>36</v>
      </c>
      <c r="S7" s="102" t="s">
        <v>42</v>
      </c>
      <c r="T7" s="103" t="str">
        <f>IF(AND(R7="Preventivo",S7="Automático"),"50%",IF(AND(R7="Preventivo",S7="Manual"),"40%",IF(AND(R7="Detectivo",S7="Automático"),"40%",IF(AND(R7="Detectivo",S7="Manual"),"30%",IF(AND(R7="Correctivo",S7="Automático"),"35%",IF(AND(R7="Correctivo",S7="Manual"),"25%",""))))))</f>
        <v>40%</v>
      </c>
      <c r="U7" s="101" t="s">
        <v>38</v>
      </c>
      <c r="V7" s="101" t="s">
        <v>39</v>
      </c>
      <c r="W7" s="101" t="s">
        <v>40</v>
      </c>
      <c r="X7" s="104">
        <f>_xlfn.IFERROR(IF(Q7="Probabilidad",(I7-(+I7*T7)),IF(Q7="Impacto",I7,"")),"")</f>
        <v>0.12</v>
      </c>
      <c r="Y7" s="105" t="str">
        <f>_xlfn.IFERROR(IF(X7="","",IF(X7&lt;=0.2,"Muy Baja",IF(X7&lt;=0.4,"Baja",IF(X7&lt;=0.6,"Media",IF(X7&lt;=0.8,"Alta","Muy Alta"))))),"")</f>
        <v>Muy Baja</v>
      </c>
      <c r="Z7" s="103">
        <f>+X7</f>
        <v>0.12</v>
      </c>
      <c r="AA7" s="105" t="str">
        <f>_xlfn.IFERROR(IF(AB7="","",IF(AB7&lt;=0.2,"Leve",IF(AB7&lt;=0.4,"Menor",IF(AB7&lt;=0.6,"Moderado",IF(AB7&lt;=0.8,"Mayor","Catastrófico"))))),"")</f>
        <v>Moderado</v>
      </c>
      <c r="AB7" s="103">
        <f>_xlfn.IFERROR(IF(Q7="Impacto",(M7-(+M7*T7)),IF(Q7="Probabilidad",M7,"")),"")</f>
        <v>0.6</v>
      </c>
      <c r="AC7" s="106" t="str">
        <f>_xlfn.IFERROR(IF(OR(AND(Y7="Muy Baja",AA7="Leve"),AND(Y7="Muy Baja",AA7="Menor"),AND(Y7="Baja",AA7="Leve")),"Bajo",IF(OR(AND(Y7="Muy baja",AA7="Moderado"),AND(Y7="Baja",AA7="Menor"),AND(Y7="Baja",AA7="Moderado"),AND(Y7="Media",AA7="Leve"),AND(Y7="Media",AA7="Menor"),AND(Y7="Media",AA7="Moderado"),AND(Y7="Alta",AA7="Leve"),AND(Y7="Alta",AA7="Menor")),"Moderado",IF(OR(AND(Y7="Muy Baja",AA7="Mayor"),AND(Y7="Baja",AA7="Mayor"),AND(Y7="Media",AA7="Mayor"),AND(Y7="Alta",AA7="Moderado"),AND(Y7="Alta",AA7="Mayor"),AND(Y7="Muy Alta",AA7="Leve"),AND(Y7="Muy Alta",AA7="Menor"),AND(Y7="Muy Alta",AA7="Moderado"),AND(Y7="Muy Alta",AA7="Mayor")),"Alto",IF(OR(AND(Y7="Muy Baja",AA7="Catastrófico"),AND(Y7="Baja",AA7="Catastrófico"),AND(Y7="Media",AA7="Catastrófico"),AND(Y7="Alta",AA7="Catastrófico"),AND(Y7="Muy Alta",AA7="Catastrófico")),"Extremo","")))),"")</f>
        <v>Moderado</v>
      </c>
      <c r="AD7" s="107" t="s">
        <v>155</v>
      </c>
      <c r="AE7" s="99" t="s">
        <v>345</v>
      </c>
      <c r="AF7" s="108" t="s">
        <v>346</v>
      </c>
      <c r="AG7" s="109">
        <v>44928</v>
      </c>
      <c r="AH7" s="110"/>
      <c r="AI7" s="111"/>
      <c r="AJ7" s="92"/>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row>
    <row r="8" spans="1:68" ht="258" customHeight="1">
      <c r="A8" s="87">
        <v>2</v>
      </c>
      <c r="B8" s="112" t="s">
        <v>43</v>
      </c>
      <c r="C8" s="89" t="s">
        <v>347</v>
      </c>
      <c r="D8" s="89" t="s">
        <v>348</v>
      </c>
      <c r="E8" s="89" t="s">
        <v>349</v>
      </c>
      <c r="F8" s="88" t="s">
        <v>86</v>
      </c>
      <c r="G8" s="92">
        <v>31200</v>
      </c>
      <c r="H8" s="113" t="str">
        <f>IF(G8&lt;=0,"",IF(G8&lt;=2,"Muy Baja",IF(G8&lt;=24,"Baja",IF(G8&lt;=500,"Media",IF(G8&lt;=5000,"Alta","Muy Alta")))))</f>
        <v>Muy Alta</v>
      </c>
      <c r="I8" s="96">
        <f>IF(H8="","",IF(H8="Muy Baja",0.2,IF(H8="Baja",0.4,IF(H8="Media",0.6,IF(H8="Alta",0.8,IF(H8="Muy Alta",1,))))))</f>
        <v>1</v>
      </c>
      <c r="J8" s="95" t="s">
        <v>197</v>
      </c>
      <c r="K8" s="96" t="str">
        <f>IF(NOT(ISERROR(MATCH(J8,_xlfn.ANCHORARRAY(#REF!),0))),#REF!&amp;"Por favor no seleccionar los criterios de impacto",J8)</f>
        <v>     El riesgo afecta la imagen de la entidad con algunos usuarios de relevancia frente al logro de los objetivos</v>
      </c>
      <c r="L8" s="113" t="str">
        <f>IF(OR(K8='[11]Tabla Impacto'!$C$11,K8='[11]Tabla Impacto'!$D$11),"Leve",IF(OR(K8='[11]Tabla Impacto'!$C$12,K8='[11]Tabla Impacto'!$D$12),"Menor",IF(OR(K8='[11]Tabla Impacto'!$C$13,K8='[11]Tabla Impacto'!$D$13),"Moderado",IF(OR(K8='[11]Tabla Impacto'!$C$14,K8='[11]Tabla Impacto'!$D$14),"Mayor",IF(OR(K8='[11]Tabla Impacto'!$C$15,K8='[11]Tabla Impacto'!$D$15),"Catastrófico","")))))</f>
        <v>Moderado</v>
      </c>
      <c r="M8" s="96">
        <f>IF(L8="","",IF(L8="Leve",0.2,IF(L8="Menor",0.4,IF(L8="Moderado",0.6,IF(L8="Mayor",0.8,IF(L8="Catastrófico",1,))))))</f>
        <v>0.6</v>
      </c>
      <c r="N8" s="114" t="str">
        <f>IF(OR(AND(H8="Muy Baja",L8="Leve"),AND(H8="Muy Baja",L8="Menor"),AND(H8="Baja",L8="Leve")),"Bajo",IF(OR(AND(H8="Muy baja",L8="Moderado"),AND(H8="Baja",L8="Menor"),AND(H8="Baja",L8="Moderado"),AND(H8="Media",L8="Leve"),AND(H8="Media",L8="Menor"),AND(H8="Media",L8="Moderado"),AND(H8="Alta",L8="Leve"),AND(H8="Alta",L8="Menor")),"Moderado",IF(OR(AND(H8="Muy Baja",L8="Mayor"),AND(H8="Baja",L8="Mayor"),AND(H8="Media",L8="Mayor"),AND(H8="Alta",L8="Moderado"),AND(H8="Alta",L8="Mayor"),AND(H8="Muy Alta",L8="Leve"),AND(H8="Muy Alta",L8="Menor"),AND(H8="Muy Alta",L8="Moderado"),AND(H8="Muy Alta",L8="Mayor")),"Alto",IF(OR(AND(H8="Muy Baja",L8="Catastrófico"),AND(H8="Baja",L8="Catastrófico"),AND(H8="Media",L8="Catastrófico"),AND(H8="Alta",L8="Catastrófico"),AND(H8="Muy Alta",L8="Catastrófico")),"Extremo",""))))</f>
        <v>Alto</v>
      </c>
      <c r="O8" s="110">
        <v>1</v>
      </c>
      <c r="P8" s="38" t="s">
        <v>350</v>
      </c>
      <c r="Q8" s="100" t="str">
        <f>IF(OR(R8="Preventivo",R8="Detectivo"),"Probabilidad",IF(R8="Correctivo","Impacto",""))</f>
        <v>Impacto</v>
      </c>
      <c r="R8" s="115" t="s">
        <v>52</v>
      </c>
      <c r="S8" s="102" t="s">
        <v>42</v>
      </c>
      <c r="T8" s="103" t="str">
        <f>IF(AND(R8="Preventivo",S8="Automático"),"50%",IF(AND(R8="Preventivo",S8="Manual"),"40%",IF(AND(R8="Detectivo",S8="Automático"),"40%",IF(AND(R8="Detectivo",S8="Manual"),"30%",IF(AND(R8="Correctivo",S8="Automático"),"35%",IF(AND(R8="Correctivo",S8="Manual"),"25%",""))))))</f>
        <v>25%</v>
      </c>
      <c r="U8" s="101" t="s">
        <v>38</v>
      </c>
      <c r="V8" s="101" t="s">
        <v>39</v>
      </c>
      <c r="W8" s="101" t="s">
        <v>40</v>
      </c>
      <c r="X8" s="104">
        <f>_xlfn.IFERROR(IF(Q8="Probabilidad",(I8-(+I8*T8)),IF(Q8="Impacto",I8,"")),"")</f>
        <v>1</v>
      </c>
      <c r="Y8" s="105" t="str">
        <f>_xlfn.IFERROR(IF(X8="","",IF(X8&lt;=0.2,"Muy Baja",IF(X8&lt;=0.4,"Baja",IF(X8&lt;=0.6,"Media",IF(X8&lt;=0.8,"Alta","Muy Alta"))))),"")</f>
        <v>Muy Alta</v>
      </c>
      <c r="Z8" s="103">
        <f>+X8</f>
        <v>1</v>
      </c>
      <c r="AA8" s="105" t="str">
        <f>_xlfn.IFERROR(IF(AB8="","",IF(AB8&lt;=0.2,"Leve",IF(AB8&lt;=0.4,"Menor",IF(AB8&lt;=0.6,"Moderado",IF(AB8&lt;=0.8,"Mayor","Catastrófico"))))),"")</f>
        <v>Moderado</v>
      </c>
      <c r="AB8" s="103">
        <f>_xlfn.IFERROR(IF(Q8="Impacto",(M8-(+M8*T8)),IF(Q8="Probabilidad",M8,"")),"")</f>
        <v>0.44999999999999996</v>
      </c>
      <c r="AC8" s="106" t="str">
        <f>_xlfn.IFERROR(IF(OR(AND(Y8="Muy Baja",AA8="Leve"),AND(Y8="Muy Baja",AA8="Menor"),AND(Y8="Baja",AA8="Leve")),"Bajo",IF(OR(AND(Y8="Muy baja",AA8="Moderado"),AND(Y8="Baja",AA8="Menor"),AND(Y8="Baja",AA8="Moderado"),AND(Y8="Media",AA8="Leve"),AND(Y8="Media",AA8="Menor"),AND(Y8="Media",AA8="Moderado"),AND(Y8="Alta",AA8="Leve"),AND(Y8="Alta",AA8="Menor")),"Moderado",IF(OR(AND(Y8="Muy Baja",AA8="Mayor"),AND(Y8="Baja",AA8="Mayor"),AND(Y8="Media",AA8="Mayor"),AND(Y8="Alta",AA8="Moderado"),AND(Y8="Alta",AA8="Mayor"),AND(Y8="Muy Alta",AA8="Leve"),AND(Y8="Muy Alta",AA8="Menor"),AND(Y8="Muy Alta",AA8="Moderado"),AND(Y8="Muy Alta",AA8="Mayor")),"Alto",IF(OR(AND(Y8="Muy Baja",AA8="Catastrófico"),AND(Y8="Baja",AA8="Catastrófico"),AND(Y8="Media",AA8="Catastrófico"),AND(Y8="Alta",AA8="Catastrófico"),AND(Y8="Muy Alta",AA8="Catastrófico")),"Extremo","")))),"")</f>
        <v>Alto</v>
      </c>
      <c r="AD8" s="107" t="s">
        <v>155</v>
      </c>
      <c r="AE8" s="90" t="s">
        <v>351</v>
      </c>
      <c r="AF8" s="108" t="s">
        <v>352</v>
      </c>
      <c r="AG8" s="109">
        <v>44928</v>
      </c>
      <c r="AH8" s="110"/>
      <c r="AI8" s="116"/>
      <c r="AJ8" s="117"/>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row>
    <row r="9" spans="1:68" ht="99" customHeight="1">
      <c r="A9" s="87">
        <v>3</v>
      </c>
      <c r="B9" s="88" t="s">
        <v>43</v>
      </c>
      <c r="C9" s="89" t="s">
        <v>353</v>
      </c>
      <c r="D9" s="89" t="s">
        <v>354</v>
      </c>
      <c r="E9" s="89" t="s">
        <v>355</v>
      </c>
      <c r="F9" s="116" t="s">
        <v>86</v>
      </c>
      <c r="G9" s="92">
        <v>360</v>
      </c>
      <c r="H9" s="93" t="str">
        <f>IF(G9&lt;=0,"",IF(G9&lt;=2,"Muy Baja",IF(G9&lt;=24,"Baja",IF(G9&lt;=500,"Media",IF(G9&lt;=5000,"Alta","Muy Alta")))))</f>
        <v>Media</v>
      </c>
      <c r="I9" s="94">
        <f>IF(H9="","",IF(H9="Muy Baja",0.2,IF(H9="Baja",0.4,IF(H9="Media",0.6,IF(H9="Alta",0.8,IF(H9="Muy Alta",1,))))))</f>
        <v>0.6</v>
      </c>
      <c r="J9" s="95" t="s">
        <v>197</v>
      </c>
      <c r="K9" s="96" t="str">
        <f>IF(NOT(ISERROR(MATCH(J9,_xlfn.ANCHORARRAY(#REF!),0))),#REF!&amp;"Por favor no seleccionar los criterios de impacto",J9)</f>
        <v>     El riesgo afecta la imagen de la entidad con algunos usuarios de relevancia frente al logro de los objetivos</v>
      </c>
      <c r="L9" s="93" t="str">
        <f>IF(OR(K9='[11]Tabla Impacto'!$C$11,K9='[11]Tabla Impacto'!$D$11),"Leve",IF(OR(K9='[11]Tabla Impacto'!$C$12,K9='[11]Tabla Impacto'!$D$12),"Menor",IF(OR(K9='[11]Tabla Impacto'!$C$13,K9='[11]Tabla Impacto'!$D$13),"Moderado",IF(OR(K9='[11]Tabla Impacto'!$C$14,K9='[11]Tabla Impacto'!$D$14),"Mayor",IF(OR(K9='[11]Tabla Impacto'!$C$15,K9='[11]Tabla Impacto'!$D$15),"Catastrófico","")))))</f>
        <v>Moderado</v>
      </c>
      <c r="M9" s="94">
        <f>IF(L9="","",IF(L9="Leve",0.2,IF(L9="Menor",0.4,IF(L9="Moderado",0.6,IF(L9="Mayor",0.8,IF(L9="Catastrófico",1,))))))</f>
        <v>0.6</v>
      </c>
      <c r="N9" s="97"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110">
        <v>1</v>
      </c>
      <c r="P9" s="118" t="s">
        <v>356</v>
      </c>
      <c r="Q9" s="100" t="str">
        <f>IF(OR(R9="Preventivo",R9="Detectivo"),"Probabilidad",IF(R9="Correctivo","Impacto",""))</f>
        <v>Probabilidad</v>
      </c>
      <c r="R9" s="101" t="s">
        <v>36</v>
      </c>
      <c r="S9" s="101" t="s">
        <v>42</v>
      </c>
      <c r="T9" s="103" t="str">
        <f>IF(AND(R9="Preventivo",S9="Automático"),"50%",IF(AND(R9="Preventivo",S9="Manual"),"40%",IF(AND(R9="Detectivo",S9="Automático"),"40%",IF(AND(R9="Detectivo",S9="Manual"),"30%",IF(AND(R9="Correctivo",S9="Automático"),"35%",IF(AND(R9="Correctivo",S9="Manual"),"25%",""))))))</f>
        <v>40%</v>
      </c>
      <c r="U9" s="101" t="s">
        <v>38</v>
      </c>
      <c r="V9" s="101" t="s">
        <v>39</v>
      </c>
      <c r="W9" s="101" t="s">
        <v>40</v>
      </c>
      <c r="X9" s="104">
        <f>_xlfn.IFERROR(IF(Q9="Probabilidad",(I9-(+I9*T9)),IF(Q9="Impacto",I9,"")),"")</f>
        <v>0.36</v>
      </c>
      <c r="Y9" s="105" t="str">
        <f>_xlfn.IFERROR(IF(X9="","",IF(X9&lt;=0.2,"Muy Baja",IF(X9&lt;=0.4,"Baja",IF(X9&lt;=0.6,"Media",IF(X9&lt;=0.8,"Alta","Muy Alta"))))),"")</f>
        <v>Baja</v>
      </c>
      <c r="Z9" s="103">
        <f>+X9</f>
        <v>0.36</v>
      </c>
      <c r="AA9" s="105" t="str">
        <f>_xlfn.IFERROR(IF(AB9="","",IF(AB9&lt;=0.2,"Leve",IF(AB9&lt;=0.4,"Menor",IF(AB9&lt;=0.6,"Moderado",IF(AB9&lt;=0.8,"Mayor","Catastrófico"))))),"")</f>
        <v>Moderado</v>
      </c>
      <c r="AB9" s="103">
        <f>_xlfn.IFERROR(IF(Q9="Impacto",(M9-(+M9*T9)),IF(Q9="Probabilidad",M9,"")),"")</f>
        <v>0.6</v>
      </c>
      <c r="AC9" s="106" t="str">
        <f>_xlfn.IFERROR(IF(OR(AND(Y9="Muy Baja",AA9="Leve"),AND(Y9="Muy Baja",AA9="Menor"),AND(Y9="Baja",AA9="Leve")),"Bajo",IF(OR(AND(Y9="Muy baja",AA9="Moderado"),AND(Y9="Baja",AA9="Menor"),AND(Y9="Baja",AA9="Moderado"),AND(Y9="Media",AA9="Leve"),AND(Y9="Media",AA9="Menor"),AND(Y9="Media",AA9="Moderado"),AND(Y9="Alta",AA9="Leve"),AND(Y9="Alta",AA9="Menor")),"Moderado",IF(OR(AND(Y9="Muy Baja",AA9="Mayor"),AND(Y9="Baja",AA9="Mayor"),AND(Y9="Media",AA9="Mayor"),AND(Y9="Alta",AA9="Moderado"),AND(Y9="Alta",AA9="Mayor"),AND(Y9="Muy Alta",AA9="Leve"),AND(Y9="Muy Alta",AA9="Menor"),AND(Y9="Muy Alta",AA9="Moderado"),AND(Y9="Muy Alta",AA9="Mayor")),"Alto",IF(OR(AND(Y9="Muy Baja",AA9="Catastrófico"),AND(Y9="Baja",AA9="Catastrófico"),AND(Y9="Media",AA9="Catastrófico"),AND(Y9="Alta",AA9="Catastrófico"),AND(Y9="Muy Alta",AA9="Catastrófico")),"Extremo","")))),"")</f>
        <v>Moderado</v>
      </c>
      <c r="AD9" s="101" t="s">
        <v>155</v>
      </c>
      <c r="AE9" s="118" t="s">
        <v>357</v>
      </c>
      <c r="AF9" s="108" t="s">
        <v>358</v>
      </c>
      <c r="AG9" s="109">
        <v>44928</v>
      </c>
      <c r="AH9" s="110"/>
      <c r="AI9" s="111"/>
      <c r="AJ9" s="92"/>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row>
    <row r="10" spans="1:68" ht="83.25" customHeight="1">
      <c r="A10" s="87">
        <v>4</v>
      </c>
      <c r="B10" s="88" t="s">
        <v>43</v>
      </c>
      <c r="C10" s="89" t="s">
        <v>359</v>
      </c>
      <c r="D10" s="89" t="s">
        <v>141</v>
      </c>
      <c r="E10" s="89" t="s">
        <v>360</v>
      </c>
      <c r="F10" s="116" t="s">
        <v>86</v>
      </c>
      <c r="G10" s="92">
        <v>12</v>
      </c>
      <c r="H10" s="93" t="str">
        <f>IF(G10&lt;=0,"",IF(G10&lt;=2,"Muy Baja",IF(G10&lt;=24,"Baja",IF(G10&lt;=500,"Media",IF(G10&lt;=5000,"Alta","Muy Alta")))))</f>
        <v>Baja</v>
      </c>
      <c r="I10" s="94">
        <f>IF(H10="","",IF(H10="Muy Baja",0.2,IF(H10="Baja",0.4,IF(H10="Media",0.6,IF(H10="Alta",0.8,IF(H10="Muy Alta",1,))))))</f>
        <v>0.4</v>
      </c>
      <c r="J10" s="95" t="s">
        <v>197</v>
      </c>
      <c r="K10" s="96" t="str">
        <f>IF(NOT(ISERROR(MATCH(J10,_xlfn.ANCHORARRAY(#REF!),0))),#REF!&amp;"Por favor no seleccionar los criterios de impacto",J10)</f>
        <v>     El riesgo afecta la imagen de la entidad con algunos usuarios de relevancia frente al logro de los objetivos</v>
      </c>
      <c r="L10" s="93" t="str">
        <f>IF(OR(K10='[11]Tabla Impacto'!$C$11,K10='[11]Tabla Impacto'!$D$11),"Leve",IF(OR(K10='[11]Tabla Impacto'!$C$12,K10='[11]Tabla Impacto'!$D$12),"Menor",IF(OR(K10='[11]Tabla Impacto'!$C$13,K10='[11]Tabla Impacto'!$D$13),"Moderado",IF(OR(K10='[11]Tabla Impacto'!$C$14,K10='[11]Tabla Impacto'!$D$14),"Mayor",IF(OR(K10='[11]Tabla Impacto'!$C$15,K10='[11]Tabla Impacto'!$D$15),"Catastrófico","")))))</f>
        <v>Moderado</v>
      </c>
      <c r="M10" s="94">
        <f>IF(L10="","",IF(L10="Leve",0.2,IF(L10="Menor",0.4,IF(L10="Moderado",0.6,IF(L10="Mayor",0.8,IF(L10="Catastrófico",1,))))))</f>
        <v>0.6</v>
      </c>
      <c r="N10" s="97"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10">
        <v>1</v>
      </c>
      <c r="P10" s="119" t="s">
        <v>361</v>
      </c>
      <c r="Q10" s="100" t="str">
        <f>IF(OR(R10="Preventivo",R10="Detectivo"),"Probabilidad",IF(R10="Correctivo","Impacto",""))</f>
        <v>Probabilidad</v>
      </c>
      <c r="R10" s="101" t="s">
        <v>36</v>
      </c>
      <c r="S10" s="101" t="s">
        <v>42</v>
      </c>
      <c r="T10" s="103" t="str">
        <f>IF(AND(R10="Preventivo",S10="Automático"),"50%",IF(AND(R10="Preventivo",S10="Manual"),"40%",IF(AND(R10="Detectivo",S10="Automático"),"40%",IF(AND(R10="Detectivo",S10="Manual"),"30%",IF(AND(R10="Correctivo",S10="Automático"),"35%",IF(AND(R10="Correctivo",S10="Manual"),"25%",""))))))</f>
        <v>40%</v>
      </c>
      <c r="U10" s="101" t="s">
        <v>38</v>
      </c>
      <c r="V10" s="101" t="s">
        <v>39</v>
      </c>
      <c r="W10" s="101" t="s">
        <v>40</v>
      </c>
      <c r="X10" s="104">
        <f>_xlfn.IFERROR(IF(Q10="Probabilidad",(I10-(+I10*T10)),IF(Q10="Impacto",I10,"")),"")</f>
        <v>0.24</v>
      </c>
      <c r="Y10" s="105" t="str">
        <f>_xlfn.IFERROR(IF(X10="","",IF(X10&lt;=0.2,"Muy Baja",IF(X10&lt;=0.4,"Baja",IF(X10&lt;=0.6,"Media",IF(X10&lt;=0.8,"Alta","Muy Alta"))))),"")</f>
        <v>Baja</v>
      </c>
      <c r="Z10" s="103">
        <f>+X10</f>
        <v>0.24</v>
      </c>
      <c r="AA10" s="105" t="str">
        <f>_xlfn.IFERROR(IF(AB10="","",IF(AB10&lt;=0.2,"Leve",IF(AB10&lt;=0.4,"Menor",IF(AB10&lt;=0.6,"Moderado",IF(AB10&lt;=0.8,"Mayor","Catastrófico"))))),"")</f>
        <v>Moderado</v>
      </c>
      <c r="AB10" s="103">
        <f>_xlfn.IFERROR(IF(Q10="Impacto",(M10-(+M10*T10)),IF(Q10="Probabilidad",M10,"")),"")</f>
        <v>0.6</v>
      </c>
      <c r="AC10" s="106" t="str">
        <f>_xlfn.IFERROR(IF(OR(AND(Y10="Muy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01" t="s">
        <v>155</v>
      </c>
      <c r="AE10" s="119" t="s">
        <v>362</v>
      </c>
      <c r="AF10" s="108" t="s">
        <v>358</v>
      </c>
      <c r="AG10" s="109">
        <v>44928</v>
      </c>
      <c r="AH10" s="110"/>
      <c r="AI10" s="111"/>
      <c r="AJ10" s="92"/>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row>
  </sheetData>
  <sheetProtection/>
  <mergeCells count="42">
    <mergeCell ref="A1:B1"/>
    <mergeCell ref="C1:AJ1"/>
    <mergeCell ref="A2:B2"/>
    <mergeCell ref="C2:AJ2"/>
    <mergeCell ref="A3:B3"/>
    <mergeCell ref="C3:AJ3"/>
    <mergeCell ref="A4:G4"/>
    <mergeCell ref="H4:N4"/>
    <mergeCell ref="O4:W4"/>
    <mergeCell ref="X4:AD4"/>
    <mergeCell ref="AE4:AJ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W5"/>
    <mergeCell ref="X5:X6"/>
    <mergeCell ref="Y5:Y6"/>
    <mergeCell ref="Z5:Z6"/>
    <mergeCell ref="AA5:AA6"/>
    <mergeCell ref="AB5:AB6"/>
    <mergeCell ref="AI5:AI6"/>
    <mergeCell ref="AJ5:AJ6"/>
    <mergeCell ref="AC5:AC6"/>
    <mergeCell ref="AD5:AD6"/>
    <mergeCell ref="AE5:AE6"/>
    <mergeCell ref="AF5:AF6"/>
    <mergeCell ref="AG5:AG6"/>
    <mergeCell ref="AH5:AH6"/>
  </mergeCells>
  <conditionalFormatting sqref="H7:H10 Y7:Y10">
    <cfRule type="cellIs" priority="25" dxfId="5" operator="equal">
      <formula>"Muy Alta"</formula>
    </cfRule>
    <cfRule type="cellIs" priority="26" dxfId="4" operator="equal">
      <formula>"Alta"</formula>
    </cfRule>
    <cfRule type="cellIs" priority="27" dxfId="3" operator="equal">
      <formula>"Media"</formula>
    </cfRule>
    <cfRule type="cellIs" priority="28" dxfId="387" operator="equal">
      <formula>"Baja"</formula>
    </cfRule>
    <cfRule type="cellIs" priority="29" dxfId="388" operator="equal">
      <formula>"Muy Baja"</formula>
    </cfRule>
  </conditionalFormatting>
  <conditionalFormatting sqref="L9:L10 AA7:AA10">
    <cfRule type="cellIs" priority="20" dxfId="5" operator="equal">
      <formula>"Catastrófico"</formula>
    </cfRule>
    <cfRule type="cellIs" priority="21" dxfId="4" operator="equal">
      <formula>"Mayor"</formula>
    </cfRule>
    <cfRule type="cellIs" priority="22" dxfId="3" operator="equal">
      <formula>"Moderado"</formula>
    </cfRule>
    <cfRule type="cellIs" priority="23" dxfId="387" operator="equal">
      <formula>"Menor"</formula>
    </cfRule>
    <cfRule type="cellIs" priority="24" dxfId="388" operator="equal">
      <formula>"Leve"</formula>
    </cfRule>
  </conditionalFormatting>
  <conditionalFormatting sqref="N7 N9:N10 AC7:AC10">
    <cfRule type="cellIs" priority="16" dxfId="2" operator="equal">
      <formula>"Extremo"</formula>
    </cfRule>
    <cfRule type="cellIs" priority="17" dxfId="1" operator="equal">
      <formula>"Alto"</formula>
    </cfRule>
    <cfRule type="cellIs" priority="18" dxfId="0" operator="equal">
      <formula>"Moderado"</formula>
    </cfRule>
    <cfRule type="cellIs" priority="19" dxfId="388" operator="equal">
      <formula>"Bajo"</formula>
    </cfRule>
  </conditionalFormatting>
  <conditionalFormatting sqref="K7:K10">
    <cfRule type="containsText" priority="15" dxfId="389" operator="containsText" text="❌">
      <formula>NOT(ISERROR(SEARCH("❌",K7)))</formula>
    </cfRule>
  </conditionalFormatting>
  <conditionalFormatting sqref="L7">
    <cfRule type="cellIs" priority="10" dxfId="5" operator="equal">
      <formula>"Catastrófico"</formula>
    </cfRule>
    <cfRule type="cellIs" priority="11" dxfId="4" operator="equal">
      <formula>"Mayor"</formula>
    </cfRule>
    <cfRule type="cellIs" priority="12" dxfId="3" operator="equal">
      <formula>"Moderado"</formula>
    </cfRule>
    <cfRule type="cellIs" priority="13" dxfId="387" operator="equal">
      <formula>"Menor"</formula>
    </cfRule>
    <cfRule type="cellIs" priority="14" dxfId="388" operator="equal">
      <formula>"Leve"</formula>
    </cfRule>
  </conditionalFormatting>
  <conditionalFormatting sqref="L8">
    <cfRule type="cellIs" priority="5" dxfId="5" operator="equal">
      <formula>"Catastrófico"</formula>
    </cfRule>
    <cfRule type="cellIs" priority="6" dxfId="4" operator="equal">
      <formula>"Mayor"</formula>
    </cfRule>
    <cfRule type="cellIs" priority="7" dxfId="3" operator="equal">
      <formula>"Moderado"</formula>
    </cfRule>
    <cfRule type="cellIs" priority="8" dxfId="387" operator="equal">
      <formula>"Menor"</formula>
    </cfRule>
    <cfRule type="cellIs" priority="9" dxfId="388" operator="equal">
      <formula>"Leve"</formula>
    </cfRule>
  </conditionalFormatting>
  <conditionalFormatting sqref="N8">
    <cfRule type="cellIs" priority="1" dxfId="2" operator="equal">
      <formula>"Extremo"</formula>
    </cfRule>
    <cfRule type="cellIs" priority="2" dxfId="1" operator="equal">
      <formula>"Alto"</formula>
    </cfRule>
    <cfRule type="cellIs" priority="3" dxfId="0" operator="equal">
      <formula>"Moderado"</formula>
    </cfRule>
    <cfRule type="cellIs" priority="4" dxfId="388" operator="equal">
      <formula>"Bajo"</formula>
    </cfRule>
  </conditionalFormatting>
  <dataValidations count="1">
    <dataValidation type="list" allowBlank="1" showInputMessage="1" showErrorMessage="1" sqref="U7:W10 R7:S10">
      <formula1>TRANSMOV!#REF!</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P25"/>
  <sheetViews>
    <sheetView zoomScalePageLayoutView="0" workbookViewId="0" topLeftCell="A1">
      <selection activeCell="C7" sqref="C7"/>
    </sheetView>
  </sheetViews>
  <sheetFormatPr defaultColWidth="11.421875" defaultRowHeight="15"/>
  <cols>
    <col min="1" max="1" width="4.00390625" style="10" bestFit="1" customWidth="1"/>
    <col min="2" max="2" width="14.140625" style="10" customWidth="1"/>
    <col min="3" max="3" width="41.00390625" style="11" customWidth="1"/>
    <col min="4" max="4" width="54.421875" style="10" customWidth="1"/>
    <col min="5" max="5" width="52.00390625" style="4" customWidth="1"/>
    <col min="6" max="6" width="24.7109375" style="12" customWidth="1"/>
    <col min="7" max="7" width="17.8515625" style="4" customWidth="1"/>
    <col min="8" max="8" width="16.57421875" style="4" customWidth="1"/>
    <col min="9" max="9" width="6.28125" style="4" bestFit="1" customWidth="1"/>
    <col min="10" max="10" width="27.28125" style="4" bestFit="1" customWidth="1"/>
    <col min="11" max="11" width="30.57421875" style="4" hidden="1" customWidth="1"/>
    <col min="12" max="12" width="17.57421875" style="4" customWidth="1"/>
    <col min="13" max="13" width="6.28125" style="4" bestFit="1" customWidth="1"/>
    <col min="14" max="14" width="16.00390625" style="4" customWidth="1"/>
    <col min="15" max="15" width="5.8515625" style="4" customWidth="1"/>
    <col min="16" max="16" width="31.00390625" style="4" customWidth="1"/>
    <col min="17" max="17" width="15.140625" style="4" bestFit="1" customWidth="1"/>
    <col min="18" max="18" width="6.8515625" style="4" customWidth="1"/>
    <col min="19" max="19" width="5.00390625" style="4" customWidth="1"/>
    <col min="20" max="20" width="5.57421875" style="4" customWidth="1"/>
    <col min="21" max="21" width="7.140625" style="4" customWidth="1"/>
    <col min="22" max="22" width="6.7109375" style="4" customWidth="1"/>
    <col min="23" max="23" width="7.57421875" style="4" customWidth="1"/>
    <col min="24" max="24" width="38.28125" style="4" hidden="1" customWidth="1"/>
    <col min="25" max="25" width="8.7109375" style="4" customWidth="1"/>
    <col min="26" max="26" width="18.57421875" style="4" customWidth="1"/>
    <col min="27" max="27" width="9.28125" style="4" customWidth="1"/>
    <col min="28" max="28" width="9.140625" style="4" customWidth="1"/>
    <col min="29" max="29" width="8.421875" style="4" customWidth="1"/>
    <col min="30" max="30" width="7.28125" style="4" customWidth="1"/>
    <col min="31" max="31" width="58.57421875" style="4" customWidth="1"/>
    <col min="32" max="32" width="23.57421875" style="4" customWidth="1"/>
    <col min="33" max="33" width="16.8515625" style="4" customWidth="1"/>
    <col min="34" max="34" width="14.8515625" style="4" customWidth="1"/>
    <col min="35" max="35" width="18.57421875" style="4" customWidth="1"/>
    <col min="36" max="36" width="21.00390625" style="4" customWidth="1"/>
    <col min="37" max="16384" width="11.421875" style="4" customWidth="1"/>
  </cols>
  <sheetData>
    <row r="1" spans="1:68" ht="26.25" customHeight="1">
      <c r="A1" s="266" t="s">
        <v>1</v>
      </c>
      <c r="B1" s="267"/>
      <c r="C1" s="268" t="s">
        <v>56</v>
      </c>
      <c r="D1" s="268"/>
      <c r="E1" s="268"/>
      <c r="F1" s="268"/>
      <c r="G1" s="268"/>
      <c r="H1" s="268"/>
      <c r="I1" s="268"/>
      <c r="J1" s="268"/>
      <c r="K1" s="268"/>
      <c r="L1" s="268"/>
      <c r="M1" s="268"/>
      <c r="N1" s="268"/>
      <c r="O1" s="269"/>
      <c r="P1" s="269"/>
      <c r="Q1" s="269"/>
      <c r="R1" s="241"/>
      <c r="S1" s="241"/>
      <c r="T1" s="241"/>
      <c r="U1" s="241"/>
      <c r="V1" s="241"/>
      <c r="W1" s="241"/>
      <c r="X1" s="241"/>
      <c r="Y1" s="241"/>
      <c r="Z1" s="241"/>
      <c r="AA1" s="241"/>
      <c r="AB1" s="241"/>
      <c r="AC1" s="241"/>
      <c r="AD1" s="241"/>
      <c r="AE1" s="241"/>
      <c r="AF1" s="241"/>
      <c r="AG1" s="241"/>
      <c r="AH1" s="241"/>
      <c r="AI1" s="241"/>
      <c r="AJ1" s="242"/>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ht="22.5" customHeight="1">
      <c r="A2" s="270" t="s">
        <v>5</v>
      </c>
      <c r="B2" s="271"/>
      <c r="C2" s="272" t="s">
        <v>73</v>
      </c>
      <c r="D2" s="272"/>
      <c r="E2" s="272"/>
      <c r="F2" s="272"/>
      <c r="G2" s="272"/>
      <c r="H2" s="272"/>
      <c r="I2" s="272"/>
      <c r="J2" s="272"/>
      <c r="K2" s="272"/>
      <c r="L2" s="272"/>
      <c r="M2" s="272"/>
      <c r="N2" s="272"/>
      <c r="O2" s="239"/>
      <c r="P2" s="239"/>
      <c r="Q2" s="239"/>
      <c r="R2" s="239"/>
      <c r="S2" s="239"/>
      <c r="T2" s="239"/>
      <c r="U2" s="239"/>
      <c r="V2" s="239"/>
      <c r="W2" s="239"/>
      <c r="X2" s="239"/>
      <c r="Y2" s="239"/>
      <c r="Z2" s="239"/>
      <c r="AA2" s="239"/>
      <c r="AB2" s="239"/>
      <c r="AC2" s="239"/>
      <c r="AD2" s="239"/>
      <c r="AE2" s="239"/>
      <c r="AF2" s="239"/>
      <c r="AG2" s="239"/>
      <c r="AH2" s="239"/>
      <c r="AI2" s="239"/>
      <c r="AJ2" s="24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ht="18.75" customHeight="1">
      <c r="A3" s="270" t="s">
        <v>6</v>
      </c>
      <c r="B3" s="271"/>
      <c r="C3" s="272" t="s">
        <v>74</v>
      </c>
      <c r="D3" s="272"/>
      <c r="E3" s="272"/>
      <c r="F3" s="272"/>
      <c r="G3" s="272"/>
      <c r="H3" s="272"/>
      <c r="I3" s="272"/>
      <c r="J3" s="272"/>
      <c r="K3" s="272"/>
      <c r="L3" s="272"/>
      <c r="M3" s="272"/>
      <c r="N3" s="272"/>
      <c r="O3" s="239"/>
      <c r="P3" s="239"/>
      <c r="Q3" s="239"/>
      <c r="R3" s="239"/>
      <c r="S3" s="239"/>
      <c r="T3" s="239"/>
      <c r="U3" s="239"/>
      <c r="V3" s="239"/>
      <c r="W3" s="239"/>
      <c r="X3" s="239"/>
      <c r="Y3" s="239"/>
      <c r="Z3" s="239"/>
      <c r="AA3" s="239"/>
      <c r="AB3" s="239"/>
      <c r="AC3" s="239"/>
      <c r="AD3" s="239"/>
      <c r="AE3" s="239"/>
      <c r="AF3" s="239"/>
      <c r="AG3" s="239"/>
      <c r="AH3" s="239"/>
      <c r="AI3" s="239"/>
      <c r="AJ3" s="24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6.5">
      <c r="A4" s="273" t="s">
        <v>7</v>
      </c>
      <c r="B4" s="274"/>
      <c r="C4" s="274"/>
      <c r="D4" s="274"/>
      <c r="E4" s="274"/>
      <c r="F4" s="274"/>
      <c r="G4" s="274"/>
      <c r="H4" s="274" t="s">
        <v>2</v>
      </c>
      <c r="I4" s="274"/>
      <c r="J4" s="274"/>
      <c r="K4" s="274"/>
      <c r="L4" s="274"/>
      <c r="M4" s="274"/>
      <c r="N4" s="274"/>
      <c r="O4" s="274" t="s">
        <v>3</v>
      </c>
      <c r="P4" s="274"/>
      <c r="Q4" s="274"/>
      <c r="R4" s="274"/>
      <c r="S4" s="274"/>
      <c r="T4" s="274"/>
      <c r="U4" s="274"/>
      <c r="V4" s="274"/>
      <c r="W4" s="274"/>
      <c r="X4" s="274" t="s">
        <v>4</v>
      </c>
      <c r="Y4" s="274"/>
      <c r="Z4" s="274"/>
      <c r="AA4" s="274"/>
      <c r="AB4" s="274"/>
      <c r="AC4" s="274"/>
      <c r="AD4" s="274"/>
      <c r="AE4" s="274" t="s">
        <v>75</v>
      </c>
      <c r="AF4" s="274"/>
      <c r="AG4" s="274"/>
      <c r="AH4" s="274"/>
      <c r="AI4" s="274"/>
      <c r="AJ4" s="275"/>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6.5" customHeight="1">
      <c r="A5" s="276" t="s">
        <v>76</v>
      </c>
      <c r="B5" s="274" t="s">
        <v>8</v>
      </c>
      <c r="C5" s="277" t="s">
        <v>9</v>
      </c>
      <c r="D5" s="277" t="s">
        <v>10</v>
      </c>
      <c r="E5" s="274" t="s">
        <v>11</v>
      </c>
      <c r="F5" s="277" t="s">
        <v>12</v>
      </c>
      <c r="G5" s="277" t="s">
        <v>13</v>
      </c>
      <c r="H5" s="277" t="s">
        <v>14</v>
      </c>
      <c r="I5" s="274" t="s">
        <v>15</v>
      </c>
      <c r="J5" s="277" t="s">
        <v>16</v>
      </c>
      <c r="K5" s="277" t="s">
        <v>17</v>
      </c>
      <c r="L5" s="277" t="s">
        <v>18</v>
      </c>
      <c r="M5" s="274" t="s">
        <v>15</v>
      </c>
      <c r="N5" s="277" t="s">
        <v>19</v>
      </c>
      <c r="O5" s="278" t="s">
        <v>20</v>
      </c>
      <c r="P5" s="277" t="s">
        <v>21</v>
      </c>
      <c r="Q5" s="277" t="s">
        <v>22</v>
      </c>
      <c r="R5" s="277" t="s">
        <v>77</v>
      </c>
      <c r="S5" s="277"/>
      <c r="T5" s="277"/>
      <c r="U5" s="277"/>
      <c r="V5" s="277"/>
      <c r="W5" s="277"/>
      <c r="X5" s="278" t="s">
        <v>23</v>
      </c>
      <c r="Y5" s="278" t="s">
        <v>31</v>
      </c>
      <c r="Z5" s="278" t="s">
        <v>15</v>
      </c>
      <c r="AA5" s="278" t="s">
        <v>32</v>
      </c>
      <c r="AB5" s="278" t="s">
        <v>15</v>
      </c>
      <c r="AC5" s="278" t="s">
        <v>33</v>
      </c>
      <c r="AD5" s="278" t="s">
        <v>24</v>
      </c>
      <c r="AE5" s="277" t="s">
        <v>75</v>
      </c>
      <c r="AF5" s="277" t="s">
        <v>78</v>
      </c>
      <c r="AG5" s="277" t="s">
        <v>79</v>
      </c>
      <c r="AH5" s="277" t="s">
        <v>80</v>
      </c>
      <c r="AI5" s="277" t="s">
        <v>81</v>
      </c>
      <c r="AJ5" s="279" t="s">
        <v>82</v>
      </c>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6" customFormat="1" ht="94.5" customHeight="1">
      <c r="A6" s="276"/>
      <c r="B6" s="274"/>
      <c r="C6" s="277"/>
      <c r="D6" s="277"/>
      <c r="E6" s="274"/>
      <c r="F6" s="277"/>
      <c r="G6" s="277"/>
      <c r="H6" s="277"/>
      <c r="I6" s="274"/>
      <c r="J6" s="277"/>
      <c r="K6" s="277"/>
      <c r="L6" s="274"/>
      <c r="M6" s="274"/>
      <c r="N6" s="277"/>
      <c r="O6" s="278"/>
      <c r="P6" s="277"/>
      <c r="Q6" s="277"/>
      <c r="R6" s="240" t="s">
        <v>25</v>
      </c>
      <c r="S6" s="240" t="s">
        <v>26</v>
      </c>
      <c r="T6" s="240" t="s">
        <v>27</v>
      </c>
      <c r="U6" s="240" t="s">
        <v>28</v>
      </c>
      <c r="V6" s="240" t="s">
        <v>29</v>
      </c>
      <c r="W6" s="240" t="s">
        <v>30</v>
      </c>
      <c r="X6" s="278"/>
      <c r="Y6" s="278"/>
      <c r="Z6" s="278"/>
      <c r="AA6" s="278"/>
      <c r="AB6" s="278"/>
      <c r="AC6" s="278"/>
      <c r="AD6" s="278"/>
      <c r="AE6" s="277"/>
      <c r="AF6" s="277"/>
      <c r="AG6" s="277"/>
      <c r="AH6" s="277"/>
      <c r="AI6" s="277"/>
      <c r="AJ6" s="279"/>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row>
    <row r="7" spans="1:68" s="9" customFormat="1" ht="248.25" customHeight="1" thickBot="1">
      <c r="A7" s="244">
        <v>1</v>
      </c>
      <c r="B7" s="245" t="s">
        <v>43</v>
      </c>
      <c r="C7" s="246" t="s">
        <v>83</v>
      </c>
      <c r="D7" s="246" t="s">
        <v>84</v>
      </c>
      <c r="E7" s="246" t="s">
        <v>85</v>
      </c>
      <c r="F7" s="247" t="s">
        <v>86</v>
      </c>
      <c r="G7" s="245">
        <v>365</v>
      </c>
      <c r="H7" s="248" t="str">
        <f>IF(G7&lt;=0,"",IF(G7&lt;=2,"Muy Baja",IF(G7&lt;=24,"Baja",IF(G7&lt;=500,"Media",IF(G7&lt;=5000,"Alta","Muy Alta")))))</f>
        <v>Media</v>
      </c>
      <c r="I7" s="249">
        <f>IF(H7="","",IF(H7="Muy Baja",0.2,IF(H7="Baja",0.4,IF(H7="Media",0.6,IF(H7="Alta",0.8,IF(H7="Muy Alta",1,))))))</f>
        <v>0.6</v>
      </c>
      <c r="J7" s="250" t="s">
        <v>87</v>
      </c>
      <c r="K7" s="249" t="str">
        <f>IF(NOT(ISERROR(MATCH(J7,'[3]Tabla Impacto'!$B$221:$B$223,0))),'[3]Tabla Impacto'!$F$223&amp;"Por favor no seleccionar los criterios de impacto(Afectación Económica o presupuestal y Pérdida Reputacional)",J7)</f>
        <v>     El riesgo afecta la imagen de de la entidad con efecto publicitario sostenido a nivel de sector administrativo, nivel departamental o municipal</v>
      </c>
      <c r="L7" s="251" t="s">
        <v>88</v>
      </c>
      <c r="M7" s="249">
        <v>0.8</v>
      </c>
      <c r="N7" s="252" t="str">
        <f>IF(OR(AND(H7="Muy Baja",L7="Leve"),AND(H7="Muy Baja",L7="Menor"),AND(H7="Baja",L7="Leve")),"Bajo",IF(OR(AND(H7="Muy baja",L7="Moderado"),AND(H7="Baja",L7="Menor"),AND(H7="Baja",L7="Moderado"),AND(H7="Media",L7="Leve"),AND(H7="Media",L7="Menor"),AND(H7="Media",L7="Moderado"),AND(H7="Alta",L7="Leve"),AND(H7="Alta",L7="Menor")),"Moderado",IF(OR(AND(H7="Muy Baja",L7="Mayor"),AND(H7="Baja",L7="Mayor"),AND(H7="Media",L7="Mayor"),AND(H7="Alta",L7="Moderado"),AND(H7="Alta",L7="Mayor"),AND(H7="Muy Alta",L7="Leve"),AND(H7="Muy Alta",L7="Menor"),AND(H7="Muy Alta",L7="Moderado"),AND(H7="Muy Alta",L7="Mayor")),"Alto",IF(OR(AND(H7="Muy Baja",L7="Catastrófico"),AND(H7="Baja",L7="Catastrófico"),AND(H7="Media",L7="Catastrófico"),AND(H7="Alta",L7="Catastrófico"),AND(H7="Muy Alta",L7="Catastrófico")),"Extremo",""))))</f>
        <v>Alto</v>
      </c>
      <c r="O7" s="253">
        <v>1</v>
      </c>
      <c r="P7" s="254" t="s">
        <v>89</v>
      </c>
      <c r="Q7" s="255" t="s">
        <v>35</v>
      </c>
      <c r="R7" s="256" t="s">
        <v>52</v>
      </c>
      <c r="S7" s="256" t="s">
        <v>42</v>
      </c>
      <c r="T7" s="257" t="str">
        <f>IF(AND(R7="Preventivo",S7="Automático"),"50%",IF(AND(R7="Preventivo",S7="Manual"),"40%",IF(AND(R7="Detectivo",S7="Automático"),"40%",IF(AND(R7="Detectivo",S7="Manual"),"30%",IF(AND(R7="Correctivo",S7="Automático"),"35%",IF(AND(R7="Correctivo",S7="Manual"),"25%",""))))))</f>
        <v>25%</v>
      </c>
      <c r="U7" s="256" t="s">
        <v>48</v>
      </c>
      <c r="V7" s="256" t="s">
        <v>50</v>
      </c>
      <c r="W7" s="256" t="s">
        <v>40</v>
      </c>
      <c r="X7" s="258">
        <f>_xlfn.IFERROR(IF(Q7="Probabilidad",(I7-(+I7*T7)),IF(Q7="Impacto",I7,"")),"")</f>
        <v>0.44999999999999996</v>
      </c>
      <c r="Y7" s="259" t="str">
        <f>_xlfn.IFERROR(IF(X7="","",IF(X7&lt;=0.2,"Muy Baja",IF(X7&lt;=0.4,"Baja",IF(X7&lt;=0.6,"Media",IF(X7&lt;=0.8,"Alta","Muy Alta"))))),"")</f>
        <v>Media</v>
      </c>
      <c r="Z7" s="257">
        <v>0.4</v>
      </c>
      <c r="AA7" s="259" t="str">
        <f>_xlfn.IFERROR(IF(AB7="","",IF(AB7&lt;=0.2,"Leve",IF(AB7&lt;=0.4,"Menor",IF(AB7&lt;=0.6,"Moderado",IF(AB7&lt;=0.8,"Mayor","Catastrófico"))))),"")</f>
        <v>Mayor</v>
      </c>
      <c r="AB7" s="257">
        <f>_xlfn.IFERROR(IF(Q7="Impacto",(M7-(+M7*T7)),IF(Q7="Probabilidad",M7,"")),"")</f>
        <v>0.8</v>
      </c>
      <c r="AC7" s="260" t="str">
        <f>_xlfn.IFERROR(IF(OR(AND(Y7="Muy Baja",AA7="Leve"),AND(Y7="Muy Baja",AA7="Menor"),AND(Y7="Baja",AA7="Leve")),"Bajo",IF(OR(AND(Y7="Muy baja",AA7="Moderado"),AND(Y7="Baja",AA7="Menor"),AND(Y7="Baja",AA7="Moderado"),AND(Y7="Media",AA7="Leve"),AND(Y7="Media",AA7="Menor"),AND(Y7="Media",AA7="Moderado"),AND(Y7="Alta",AA7="Leve"),AND(Y7="Alta",AA7="Menor")),"Moderado",IF(OR(AND(Y7="Muy Baja",AA7="Mayor"),AND(Y7="Baja",AA7="Mayor"),AND(Y7="Media",AA7="Mayor"),AND(Y7="Alta",AA7="Moderado"),AND(Y7="Alta",AA7="Mayor"),AND(Y7="Muy Alta",AA7="Leve"),AND(Y7="Muy Alta",AA7="Menor"),AND(Y7="Muy Alta",AA7="Moderado"),AND(Y7="Muy Alta",AA7="Mayor")),"Alto",IF(OR(AND(Y7="Muy Baja",AA7="Catastrófico"),AND(Y7="Baja",AA7="Catastrófico"),AND(Y7="Media",AA7="Catastrófico"),AND(Y7="Alta",AA7="Catastrófico"),AND(Y7="Muy Alta",AA7="Catastrófico")),"Extremo","")))),"")</f>
        <v>Alto</v>
      </c>
      <c r="AD7" s="256" t="s">
        <v>90</v>
      </c>
      <c r="AE7" s="261" t="s">
        <v>91</v>
      </c>
      <c r="AF7" s="261" t="s">
        <v>92</v>
      </c>
      <c r="AG7" s="262" t="s">
        <v>93</v>
      </c>
      <c r="AH7" s="263"/>
      <c r="AI7" s="247"/>
      <c r="AJ7" s="264"/>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12" spans="3:6" ht="16.5">
      <c r="C12" s="13"/>
      <c r="D12" s="14"/>
      <c r="E12" s="15"/>
      <c r="F12" s="16"/>
    </row>
    <row r="13" spans="3:6" ht="16.5">
      <c r="C13" s="13"/>
      <c r="D13" s="14"/>
      <c r="E13" s="15"/>
      <c r="F13" s="16"/>
    </row>
    <row r="14" spans="3:6" ht="16.5">
      <c r="C14" s="13"/>
      <c r="D14" s="14"/>
      <c r="E14" s="15"/>
      <c r="F14" s="16"/>
    </row>
    <row r="15" spans="3:6" ht="16.5">
      <c r="C15" s="13"/>
      <c r="D15" s="14"/>
      <c r="E15" s="15"/>
      <c r="F15" s="16"/>
    </row>
    <row r="16" spans="3:6" ht="16.5">
      <c r="C16" s="13"/>
      <c r="D16" s="14"/>
      <c r="E16" s="15"/>
      <c r="F16" s="16"/>
    </row>
    <row r="17" spans="3:32" ht="358.5" customHeight="1">
      <c r="C17" s="13"/>
      <c r="D17" s="14"/>
      <c r="E17" s="15"/>
      <c r="F17" s="16"/>
      <c r="Z17" s="7" t="s">
        <v>45</v>
      </c>
      <c r="AE17" s="7" t="s">
        <v>94</v>
      </c>
      <c r="AF17" s="9" t="s">
        <v>95</v>
      </c>
    </row>
    <row r="18" spans="3:6" ht="16.5">
      <c r="C18" s="17" t="s">
        <v>96</v>
      </c>
      <c r="D18" s="18"/>
      <c r="E18" s="19"/>
      <c r="F18" s="20"/>
    </row>
    <row r="19" spans="3:6" ht="16.5">
      <c r="C19" s="17" t="s">
        <v>97</v>
      </c>
      <c r="D19" s="18"/>
      <c r="E19" s="19"/>
      <c r="F19" s="20"/>
    </row>
    <row r="20" spans="3:6" ht="16.5">
      <c r="C20" s="17" t="s">
        <v>98</v>
      </c>
      <c r="D20" s="18"/>
      <c r="E20" s="19"/>
      <c r="F20" s="20"/>
    </row>
    <row r="21" spans="3:6" ht="16.5">
      <c r="C21" s="17" t="s">
        <v>99</v>
      </c>
      <c r="D21" s="18"/>
      <c r="E21" s="19"/>
      <c r="F21" s="20"/>
    </row>
    <row r="22" spans="3:6" ht="16.5">
      <c r="C22" s="17" t="s">
        <v>100</v>
      </c>
      <c r="D22" s="18"/>
      <c r="E22" s="19"/>
      <c r="F22" s="20"/>
    </row>
    <row r="23" spans="3:6" ht="16.5">
      <c r="C23" s="17" t="s">
        <v>101</v>
      </c>
      <c r="D23" s="18"/>
      <c r="E23" s="19"/>
      <c r="F23" s="20"/>
    </row>
    <row r="24" spans="3:6" ht="16.5">
      <c r="C24" s="17"/>
      <c r="D24" s="18"/>
      <c r="E24" s="19"/>
      <c r="F24" s="20"/>
    </row>
    <row r="25" spans="3:6" ht="16.5">
      <c r="C25" s="17"/>
      <c r="D25" s="18"/>
      <c r="E25" s="19"/>
      <c r="F25" s="20"/>
    </row>
  </sheetData>
  <sheetProtection/>
  <mergeCells count="43">
    <mergeCell ref="AI5:AI6"/>
    <mergeCell ref="AJ5:AJ6"/>
    <mergeCell ref="AC5:AC6"/>
    <mergeCell ref="AD5:AD6"/>
    <mergeCell ref="AE5:AE6"/>
    <mergeCell ref="AF5:AF6"/>
    <mergeCell ref="AG5:AG6"/>
    <mergeCell ref="AH5:AH6"/>
    <mergeCell ref="R5:W5"/>
    <mergeCell ref="X5:X6"/>
    <mergeCell ref="Y5:Y6"/>
    <mergeCell ref="Z5:Z6"/>
    <mergeCell ref="AA5:AA6"/>
    <mergeCell ref="AB5:AB6"/>
    <mergeCell ref="L5:L6"/>
    <mergeCell ref="M5:M6"/>
    <mergeCell ref="N5:N6"/>
    <mergeCell ref="O5:O6"/>
    <mergeCell ref="P5:P6"/>
    <mergeCell ref="Q5:Q6"/>
    <mergeCell ref="F5:F6"/>
    <mergeCell ref="G5:G6"/>
    <mergeCell ref="H5:H6"/>
    <mergeCell ref="I5:I6"/>
    <mergeCell ref="J5:J6"/>
    <mergeCell ref="K5:K6"/>
    <mergeCell ref="A4:G4"/>
    <mergeCell ref="H4:N4"/>
    <mergeCell ref="O4:W4"/>
    <mergeCell ref="X4:AD4"/>
    <mergeCell ref="AE4:AJ4"/>
    <mergeCell ref="A5:A6"/>
    <mergeCell ref="B5:B6"/>
    <mergeCell ref="C5:C6"/>
    <mergeCell ref="D5:D6"/>
    <mergeCell ref="E5:E6"/>
    <mergeCell ref="A1:B1"/>
    <mergeCell ref="C1:N1"/>
    <mergeCell ref="O1:Q1"/>
    <mergeCell ref="A2:B2"/>
    <mergeCell ref="C2:N2"/>
    <mergeCell ref="A3:B3"/>
    <mergeCell ref="C3:N3"/>
  </mergeCells>
  <conditionalFormatting sqref="H7 Y7">
    <cfRule type="cellIs" priority="11" dxfId="5" operator="equal">
      <formula>"Muy Alta"</formula>
    </cfRule>
    <cfRule type="cellIs" priority="12" dxfId="4" operator="equal">
      <formula>"Alta"</formula>
    </cfRule>
    <cfRule type="cellIs" priority="13" dxfId="3" operator="equal">
      <formula>"Media"</formula>
    </cfRule>
    <cfRule type="cellIs" priority="14" dxfId="387" operator="equal">
      <formula>"Baja"</formula>
    </cfRule>
    <cfRule type="cellIs" priority="15" dxfId="388" operator="equal">
      <formula>"Muy Baja"</formula>
    </cfRule>
  </conditionalFormatting>
  <conditionalFormatting sqref="L7 AA7">
    <cfRule type="cellIs" priority="6" dxfId="5" operator="equal">
      <formula>"Catastrófico"</formula>
    </cfRule>
    <cfRule type="cellIs" priority="7" dxfId="4" operator="equal">
      <formula>"Mayor"</formula>
    </cfRule>
    <cfRule type="cellIs" priority="8" dxfId="3" operator="equal">
      <formula>"Moderado"</formula>
    </cfRule>
    <cfRule type="cellIs" priority="9" dxfId="387" operator="equal">
      <formula>"Menor"</formula>
    </cfRule>
    <cfRule type="cellIs" priority="10" dxfId="388" operator="equal">
      <formula>"Leve"</formula>
    </cfRule>
  </conditionalFormatting>
  <conditionalFormatting sqref="N7 AC7">
    <cfRule type="cellIs" priority="2" dxfId="2" operator="equal">
      <formula>"Extremo"</formula>
    </cfRule>
    <cfRule type="cellIs" priority="3" dxfId="1" operator="equal">
      <formula>"Alto"</formula>
    </cfRule>
    <cfRule type="cellIs" priority="4" dxfId="0" operator="equal">
      <formula>"Moderado"</formula>
    </cfRule>
    <cfRule type="cellIs" priority="5" dxfId="388" operator="equal">
      <formula>"Bajo"</formula>
    </cfRule>
  </conditionalFormatting>
  <conditionalFormatting sqref="K7">
    <cfRule type="containsText" priority="1" dxfId="389" operator="containsText" text="❌">
      <formula>NOT(ISERROR(SEARCH("❌",K7)))</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P16"/>
  <sheetViews>
    <sheetView zoomScalePageLayoutView="0" workbookViewId="0" topLeftCell="A2">
      <selection activeCell="J19" sqref="J19"/>
    </sheetView>
  </sheetViews>
  <sheetFormatPr defaultColWidth="11.421875" defaultRowHeight="15"/>
  <cols>
    <col min="1" max="1" width="4.00390625" style="10" bestFit="1" customWidth="1"/>
    <col min="2" max="2" width="14.140625" style="10" customWidth="1"/>
    <col min="3" max="3" width="13.140625" style="10" customWidth="1"/>
    <col min="4" max="4" width="16.140625" style="10" customWidth="1"/>
    <col min="5" max="5" width="32.421875" style="4" customWidth="1"/>
    <col min="6" max="6" width="19.00390625" style="12" customWidth="1"/>
    <col min="7" max="7" width="17.8515625" style="4" customWidth="1"/>
    <col min="8" max="8" width="16.57421875" style="4" customWidth="1"/>
    <col min="9" max="9" width="6.28125" style="4" bestFit="1" customWidth="1"/>
    <col min="10" max="10" width="27.28125" style="4" bestFit="1" customWidth="1"/>
    <col min="11" max="11" width="30.57421875" style="4" hidden="1" customWidth="1"/>
    <col min="12" max="12" width="17.57421875" style="4" customWidth="1"/>
    <col min="13" max="13" width="6.28125" style="4" bestFit="1" customWidth="1"/>
    <col min="14" max="14" width="16.00390625" style="4" customWidth="1"/>
    <col min="15" max="15" width="5.8515625" style="4" customWidth="1"/>
    <col min="16" max="16" width="31.00390625" style="4" customWidth="1"/>
    <col min="17" max="17" width="15.140625" style="4" bestFit="1" customWidth="1"/>
    <col min="18" max="18" width="6.8515625" style="4" customWidth="1"/>
    <col min="19" max="19" width="5.00390625" style="4" customWidth="1"/>
    <col min="20" max="20" width="5.57421875" style="4" customWidth="1"/>
    <col min="21" max="21" width="7.140625" style="4" customWidth="1"/>
    <col min="22" max="22" width="6.7109375" style="4" customWidth="1"/>
    <col min="23" max="23" width="7.57421875" style="4" customWidth="1"/>
    <col min="24" max="24" width="38.28125" style="4" hidden="1" customWidth="1"/>
    <col min="25" max="25" width="8.7109375" style="4" customWidth="1"/>
    <col min="26" max="26" width="10.421875" style="4" customWidth="1"/>
    <col min="27" max="27" width="9.28125" style="4" customWidth="1"/>
    <col min="28" max="28" width="9.140625" style="4" customWidth="1"/>
    <col min="29" max="29" width="8.421875" style="4" customWidth="1"/>
    <col min="30" max="30" width="7.28125" style="4" customWidth="1"/>
    <col min="31" max="31" width="23.00390625" style="4" customWidth="1"/>
    <col min="32" max="32" width="25.57421875" style="4" bestFit="1" customWidth="1"/>
    <col min="33" max="33" width="16.8515625" style="4" customWidth="1"/>
    <col min="34" max="34" width="14.8515625" style="4" customWidth="1"/>
    <col min="35" max="35" width="18.57421875" style="4" customWidth="1"/>
    <col min="36" max="36" width="21.00390625" style="4" customWidth="1"/>
    <col min="37" max="16384" width="11.421875" style="4" customWidth="1"/>
  </cols>
  <sheetData>
    <row r="1" spans="1:68" ht="21" customHeight="1">
      <c r="A1" s="280" t="s">
        <v>1</v>
      </c>
      <c r="B1" s="281"/>
      <c r="C1" s="282" t="s">
        <v>102</v>
      </c>
      <c r="D1" s="282"/>
      <c r="E1" s="282"/>
      <c r="F1" s="282"/>
      <c r="G1" s="282"/>
      <c r="H1" s="282"/>
      <c r="I1" s="282"/>
      <c r="J1" s="282"/>
      <c r="K1" s="282"/>
      <c r="L1" s="282"/>
      <c r="M1" s="282"/>
      <c r="N1" s="282"/>
      <c r="O1" s="283"/>
      <c r="P1" s="283"/>
      <c r="Q1" s="283"/>
      <c r="R1" s="133"/>
      <c r="S1" s="133"/>
      <c r="T1" s="133"/>
      <c r="U1" s="133"/>
      <c r="V1" s="133"/>
      <c r="W1" s="133"/>
      <c r="X1" s="133"/>
      <c r="Y1" s="133"/>
      <c r="Z1" s="133"/>
      <c r="AA1" s="133"/>
      <c r="AB1" s="133"/>
      <c r="AC1" s="133"/>
      <c r="AD1" s="133"/>
      <c r="AE1" s="133"/>
      <c r="AF1" s="133"/>
      <c r="AG1" s="133"/>
      <c r="AH1" s="133"/>
      <c r="AI1" s="133"/>
      <c r="AJ1" s="134"/>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ht="24" customHeight="1">
      <c r="A2" s="284" t="s">
        <v>5</v>
      </c>
      <c r="B2" s="285"/>
      <c r="C2" s="236" t="s">
        <v>103</v>
      </c>
      <c r="D2" s="237"/>
      <c r="E2" s="237"/>
      <c r="F2" s="237"/>
      <c r="G2" s="237"/>
      <c r="H2" s="237"/>
      <c r="I2" s="237"/>
      <c r="J2" s="237"/>
      <c r="K2" s="237"/>
      <c r="L2" s="237"/>
      <c r="M2" s="237"/>
      <c r="N2" s="237"/>
      <c r="O2" s="120"/>
      <c r="P2" s="120"/>
      <c r="Q2" s="120"/>
      <c r="R2" s="120"/>
      <c r="S2" s="120"/>
      <c r="T2" s="120"/>
      <c r="U2" s="120"/>
      <c r="V2" s="120"/>
      <c r="W2" s="120"/>
      <c r="X2" s="120"/>
      <c r="Y2" s="120"/>
      <c r="Z2" s="120"/>
      <c r="AA2" s="120"/>
      <c r="AB2" s="120"/>
      <c r="AC2" s="120"/>
      <c r="AD2" s="120"/>
      <c r="AE2" s="120"/>
      <c r="AF2" s="120"/>
      <c r="AG2" s="120"/>
      <c r="AH2" s="120"/>
      <c r="AI2" s="120"/>
      <c r="AJ2" s="135"/>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ht="21.75" customHeight="1">
      <c r="A3" s="284" t="s">
        <v>6</v>
      </c>
      <c r="B3" s="285"/>
      <c r="C3" s="272" t="s">
        <v>104</v>
      </c>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86"/>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6.5">
      <c r="A4" s="287" t="s">
        <v>7</v>
      </c>
      <c r="B4" s="288"/>
      <c r="C4" s="288"/>
      <c r="D4" s="288"/>
      <c r="E4" s="288"/>
      <c r="F4" s="288"/>
      <c r="G4" s="288"/>
      <c r="H4" s="288" t="s">
        <v>2</v>
      </c>
      <c r="I4" s="288"/>
      <c r="J4" s="288"/>
      <c r="K4" s="288"/>
      <c r="L4" s="288"/>
      <c r="M4" s="288"/>
      <c r="N4" s="288"/>
      <c r="O4" s="288" t="s">
        <v>3</v>
      </c>
      <c r="P4" s="288"/>
      <c r="Q4" s="288"/>
      <c r="R4" s="288"/>
      <c r="S4" s="288"/>
      <c r="T4" s="288"/>
      <c r="U4" s="288"/>
      <c r="V4" s="288"/>
      <c r="W4" s="288"/>
      <c r="X4" s="288" t="s">
        <v>4</v>
      </c>
      <c r="Y4" s="288"/>
      <c r="Z4" s="288"/>
      <c r="AA4" s="288"/>
      <c r="AB4" s="288"/>
      <c r="AC4" s="288"/>
      <c r="AD4" s="288"/>
      <c r="AE4" s="288" t="s">
        <v>75</v>
      </c>
      <c r="AF4" s="288"/>
      <c r="AG4" s="288"/>
      <c r="AH4" s="288"/>
      <c r="AI4" s="288"/>
      <c r="AJ4" s="289"/>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6.5" customHeight="1">
      <c r="A5" s="290" t="s">
        <v>76</v>
      </c>
      <c r="B5" s="288" t="s">
        <v>8</v>
      </c>
      <c r="C5" s="291" t="s">
        <v>9</v>
      </c>
      <c r="D5" s="291" t="s">
        <v>10</v>
      </c>
      <c r="E5" s="288" t="s">
        <v>11</v>
      </c>
      <c r="F5" s="291" t="s">
        <v>12</v>
      </c>
      <c r="G5" s="291" t="s">
        <v>13</v>
      </c>
      <c r="H5" s="291" t="s">
        <v>14</v>
      </c>
      <c r="I5" s="288" t="s">
        <v>15</v>
      </c>
      <c r="J5" s="291" t="s">
        <v>16</v>
      </c>
      <c r="K5" s="291" t="s">
        <v>17</v>
      </c>
      <c r="L5" s="291" t="s">
        <v>18</v>
      </c>
      <c r="M5" s="288" t="s">
        <v>15</v>
      </c>
      <c r="N5" s="291" t="s">
        <v>19</v>
      </c>
      <c r="O5" s="292" t="s">
        <v>20</v>
      </c>
      <c r="P5" s="291" t="s">
        <v>21</v>
      </c>
      <c r="Q5" s="291" t="s">
        <v>22</v>
      </c>
      <c r="R5" s="291" t="s">
        <v>77</v>
      </c>
      <c r="S5" s="291"/>
      <c r="T5" s="291"/>
      <c r="U5" s="291"/>
      <c r="V5" s="291"/>
      <c r="W5" s="291"/>
      <c r="X5" s="292" t="s">
        <v>23</v>
      </c>
      <c r="Y5" s="292" t="s">
        <v>31</v>
      </c>
      <c r="Z5" s="292" t="s">
        <v>15</v>
      </c>
      <c r="AA5" s="292" t="s">
        <v>32</v>
      </c>
      <c r="AB5" s="292" t="s">
        <v>15</v>
      </c>
      <c r="AC5" s="292" t="s">
        <v>33</v>
      </c>
      <c r="AD5" s="292" t="s">
        <v>24</v>
      </c>
      <c r="AE5" s="291" t="s">
        <v>75</v>
      </c>
      <c r="AF5" s="291" t="s">
        <v>78</v>
      </c>
      <c r="AG5" s="291" t="s">
        <v>79</v>
      </c>
      <c r="AH5" s="291" t="s">
        <v>80</v>
      </c>
      <c r="AI5" s="291" t="s">
        <v>81</v>
      </c>
      <c r="AJ5" s="293" t="s">
        <v>82</v>
      </c>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6" customFormat="1" ht="94.5" customHeight="1">
      <c r="A6" s="290"/>
      <c r="B6" s="288"/>
      <c r="C6" s="291"/>
      <c r="D6" s="291"/>
      <c r="E6" s="288"/>
      <c r="F6" s="291"/>
      <c r="G6" s="291"/>
      <c r="H6" s="291"/>
      <c r="I6" s="288"/>
      <c r="J6" s="291"/>
      <c r="K6" s="291"/>
      <c r="L6" s="288"/>
      <c r="M6" s="288"/>
      <c r="N6" s="291"/>
      <c r="O6" s="292"/>
      <c r="P6" s="291"/>
      <c r="Q6" s="291"/>
      <c r="R6" s="121" t="s">
        <v>25</v>
      </c>
      <c r="S6" s="121" t="s">
        <v>26</v>
      </c>
      <c r="T6" s="121" t="s">
        <v>27</v>
      </c>
      <c r="U6" s="121" t="s">
        <v>28</v>
      </c>
      <c r="V6" s="121" t="s">
        <v>29</v>
      </c>
      <c r="W6" s="121" t="s">
        <v>30</v>
      </c>
      <c r="X6" s="292"/>
      <c r="Y6" s="292"/>
      <c r="Z6" s="292"/>
      <c r="AA6" s="292"/>
      <c r="AB6" s="292"/>
      <c r="AC6" s="292"/>
      <c r="AD6" s="292"/>
      <c r="AE6" s="291"/>
      <c r="AF6" s="291"/>
      <c r="AG6" s="291"/>
      <c r="AH6" s="291"/>
      <c r="AI6" s="291"/>
      <c r="AJ6" s="293"/>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row>
    <row r="7" spans="1:68" s="9" customFormat="1" ht="73.5">
      <c r="A7" s="294">
        <v>1</v>
      </c>
      <c r="B7" s="295" t="s">
        <v>105</v>
      </c>
      <c r="C7" s="296" t="s">
        <v>106</v>
      </c>
      <c r="D7" s="296" t="s">
        <v>107</v>
      </c>
      <c r="E7" s="297" t="s">
        <v>108</v>
      </c>
      <c r="F7" s="296" t="s">
        <v>109</v>
      </c>
      <c r="G7" s="298">
        <v>40</v>
      </c>
      <c r="H7" s="299" t="str">
        <f>IF(G7&lt;=0,"",IF(G7&lt;=2,"Muy Baja",IF(G7&lt;=24,"Baja",IF(G7&lt;=500,"Media",IF(G7&lt;=5000,"Alta","Muy Alta")))))</f>
        <v>Media</v>
      </c>
      <c r="I7" s="300">
        <v>0.6</v>
      </c>
      <c r="J7" s="301" t="s">
        <v>110</v>
      </c>
      <c r="K7" s="300" t="str">
        <f>IF(NOT(ISERROR(MATCH(J7,'[4]Tabla Impacto'!$B$221:$B$223,0))),'[4]Tabla Impacto'!$F$223&amp;"Por favor no seleccionar los criterios de impacto(Afectación Económica o presupuestal y Pérdida Reputacional)",J7)</f>
        <v>Pérdida Reputacional.</v>
      </c>
      <c r="L7" s="299" t="s">
        <v>111</v>
      </c>
      <c r="M7" s="300">
        <v>0.4</v>
      </c>
      <c r="N7" s="302" t="str">
        <f>IF(OR(AND(H7="Muy Baja",L7="Leve"),AND(H7="Muy Baja",L7="Menor"),AND(H7="Baja",L7="Leve")),"Bajo",IF(OR(AND(H7="Muy baja",L7="Moderado"),AND(H7="Baja",L7="Menor"),AND(H7="Baja",L7="Moderado"),AND(H7="Media",L7="Leve"),AND(H7="Media",L7="Menor"),AND(H7="Media",L7="Moderado"),AND(H7="Alta",L7="Leve"),AND(H7="Alta",L7="Menor")),"Moderado",IF(OR(AND(H7="Muy Baja",L7="Mayor"),AND(H7="Baja",L7="Mayor"),AND(H7="Media",L7="Mayor"),AND(H7="Alta",L7="Moderado"),AND(H7="Alta",L7="Mayor"),AND(H7="Muy Alta",L7="Leve"),AND(H7="Muy Alta",L7="Menor"),AND(H7="Muy Alta",L7="Moderado"),AND(H7="Muy Alta",L7="Mayor")),"Alto",IF(OR(AND(H7="Muy Baja",L7="Catastrófico"),AND(H7="Baja",L7="Catastrófico"),AND(H7="Media",L7="Catastrófico"),AND(H7="Alta",L7="Catastrófico"),AND(H7="Muy Alta",L7="Catastrófico")),"Extremo",""))))</f>
        <v>Moderado</v>
      </c>
      <c r="O7" s="122">
        <v>1</v>
      </c>
      <c r="P7" s="193" t="s">
        <v>112</v>
      </c>
      <c r="Q7" s="126" t="str">
        <f>IF(OR(R7="Preventivo",R7="Detectivo"),"Probabilidad",IF(R7="Correctivo","Impacto",""))</f>
        <v>Probabilidad</v>
      </c>
      <c r="R7" s="127" t="s">
        <v>36</v>
      </c>
      <c r="S7" s="127" t="s">
        <v>42</v>
      </c>
      <c r="T7" s="128" t="str">
        <f aca="true" t="shared" si="0" ref="T7:T13">IF(AND(R7="Preventivo",S7="Automático"),"50%",IF(AND(R7="Preventivo",S7="Manual"),"40%",IF(AND(R7="Detectivo",S7="Automático"),"40%",IF(AND(R7="Detectivo",S7="Manual"),"30%",IF(AND(R7="Correctivo",S7="Automático"),"35%",IF(AND(R7="Correctivo",S7="Manual"),"25%",""))))))</f>
        <v>40%</v>
      </c>
      <c r="U7" s="127" t="s">
        <v>48</v>
      </c>
      <c r="V7" s="127" t="s">
        <v>39</v>
      </c>
      <c r="W7" s="127" t="s">
        <v>53</v>
      </c>
      <c r="X7" s="129">
        <f>_xlfn.IFERROR(IF(Q7="Probabilidad",(I7-(+I7*T7)),IF(Q7="Impacto",I7,"")),"")</f>
        <v>0.36</v>
      </c>
      <c r="Y7" s="130" t="str">
        <f>_xlfn.IFERROR(IF(X7="","",IF(X7&lt;=0.2,"Muy Baja",IF(X7&lt;=0.4,"Baja",IF(X7&lt;=0.6,"Media",IF(X7&lt;=0.8,"Alta","Muy Alta"))))),"")</f>
        <v>Baja</v>
      </c>
      <c r="Z7" s="128">
        <f aca="true" t="shared" si="1" ref="Z7:Z13">+X7</f>
        <v>0.36</v>
      </c>
      <c r="AA7" s="130" t="str">
        <f>_xlfn.IFERROR(IF(AB7="","",IF(AB7&lt;=0.2,"Leve",IF(AB7&lt;=0.4,"Menor",IF(AB7&lt;=0.6,"Moderado",IF(AB7&lt;=0.8,"Mayor","Catastrófico"))))),"")</f>
        <v>Menor</v>
      </c>
      <c r="AB7" s="128">
        <f>_xlfn.IFERROR(IF(Q7="Impacto",(M7-(+M7*T7)),IF(Q7="Probabilidad",M7,"")),"")</f>
        <v>0.4</v>
      </c>
      <c r="AC7" s="131" t="str">
        <f aca="true" t="shared" si="2" ref="AC7:AC13">_xlfn.IFERROR(IF(OR(AND(Y7="Muy Baja",AA7="Leve"),AND(Y7="Muy Baja",AA7="Menor"),AND(Y7="Baja",AA7="Leve")),"Bajo",IF(OR(AND(Y7="Muy baja",AA7="Moderado"),AND(Y7="Baja",AA7="Menor"),AND(Y7="Baja",AA7="Moderado"),AND(Y7="Media",AA7="Leve"),AND(Y7="Media",AA7="Menor"),AND(Y7="Media",AA7="Moderado"),AND(Y7="Alta",AA7="Leve"),AND(Y7="Alta",AA7="Menor")),"Moderado",IF(OR(AND(Y7="Muy Baja",AA7="Mayor"),AND(Y7="Baja",AA7="Mayor"),AND(Y7="Media",AA7="Mayor"),AND(Y7="Alta",AA7="Moderado"),AND(Y7="Alta",AA7="Mayor"),AND(Y7="Muy Alta",AA7="Leve"),AND(Y7="Muy Alta",AA7="Menor"),AND(Y7="Muy Alta",AA7="Moderado"),AND(Y7="Muy Alta",AA7="Mayor")),"Alto",IF(OR(AND(Y7="Muy Baja",AA7="Catastrófico"),AND(Y7="Baja",AA7="Catastrófico"),AND(Y7="Media",AA7="Catastrófico"),AND(Y7="Alta",AA7="Catastrófico"),AND(Y7="Muy Alta",AA7="Catastrófico")),"Extremo","")))),"")</f>
        <v>Moderado</v>
      </c>
      <c r="AD7" s="127"/>
      <c r="AE7" s="193" t="s">
        <v>113</v>
      </c>
      <c r="AF7" s="238" t="s">
        <v>114</v>
      </c>
      <c r="AG7" s="203" t="s">
        <v>115</v>
      </c>
      <c r="AH7" s="175"/>
      <c r="AI7" s="132"/>
      <c r="AJ7" s="177"/>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66.75" customHeight="1">
      <c r="A8" s="294"/>
      <c r="B8" s="295"/>
      <c r="C8" s="296"/>
      <c r="D8" s="296"/>
      <c r="E8" s="297"/>
      <c r="F8" s="296"/>
      <c r="G8" s="298"/>
      <c r="H8" s="299"/>
      <c r="I8" s="300"/>
      <c r="J8" s="301"/>
      <c r="K8" s="300">
        <f>IF(NOT(ISERROR(MATCH(J8,_xlfn.ANCHORARRAY(E11),0))),#REF!&amp;"Por favor no seleccionar los criterios de impacto",J8)</f>
        <v>0</v>
      </c>
      <c r="L8" s="299"/>
      <c r="M8" s="300"/>
      <c r="N8" s="302"/>
      <c r="O8" s="122">
        <v>2</v>
      </c>
      <c r="P8" s="193" t="s">
        <v>116</v>
      </c>
      <c r="Q8" s="126" t="str">
        <f>IF(OR(R8="Preventivo",R8="Detectivo"),"Probabilidad",IF(R8="Correctivo","Impacto",""))</f>
        <v>Probabilidad</v>
      </c>
      <c r="R8" s="127" t="s">
        <v>36</v>
      </c>
      <c r="S8" s="127" t="s">
        <v>42</v>
      </c>
      <c r="T8" s="128" t="str">
        <f t="shared" si="0"/>
        <v>40%</v>
      </c>
      <c r="U8" s="127" t="s">
        <v>48</v>
      </c>
      <c r="V8" s="127" t="s">
        <v>39</v>
      </c>
      <c r="W8" s="127" t="s">
        <v>53</v>
      </c>
      <c r="X8" s="129">
        <f>_xlfn.IFERROR(IF(AND(Q7="Probabilidad",Q8="Probabilidad"),(Z7-(+Z7*T8)),IF(Q8="Probabilidad",(I7-(+I7*T8)),IF(Q8="Impacto",Z7,""))),"")</f>
        <v>0.216</v>
      </c>
      <c r="Y8" s="130" t="str">
        <f aca="true" t="shared" si="3" ref="Y8:Y13">_xlfn.IFERROR(IF(X8="","",IF(X8&lt;=0.2,"Muy Baja",IF(X8&lt;=0.4,"Baja",IF(X8&lt;=0.6,"Media",IF(X8&lt;=0.8,"Alta","Muy Alta"))))),"")</f>
        <v>Baja</v>
      </c>
      <c r="Z8" s="128">
        <f t="shared" si="1"/>
        <v>0.216</v>
      </c>
      <c r="AA8" s="130" t="str">
        <f aca="true" t="shared" si="4" ref="AA8:AA13">_xlfn.IFERROR(IF(AB8="","",IF(AB8&lt;=0.2,"Leve",IF(AB8&lt;=0.4,"Menor",IF(AB8&lt;=0.6,"Moderado",IF(AB8&lt;=0.8,"Mayor","Catastrófico"))))),"")</f>
        <v>Menor</v>
      </c>
      <c r="AB8" s="152">
        <f>_xlfn.IFERROR(IF(AND(Q7="Impacto",Q8="Impacto"),(AB7-(+AB7*T8)),IF(Q8="Impacto",(M7-(+M7*T8)),IF(Q8="Probabilidad",AB7,""))),"")</f>
        <v>0.4</v>
      </c>
      <c r="AC8" s="131" t="str">
        <f t="shared" si="2"/>
        <v>Moderado</v>
      </c>
      <c r="AD8" s="127"/>
      <c r="AE8" s="193" t="s">
        <v>117</v>
      </c>
      <c r="AF8" s="238" t="s">
        <v>118</v>
      </c>
      <c r="AG8" s="203" t="s">
        <v>115</v>
      </c>
      <c r="AH8" s="175"/>
      <c r="AI8" s="132"/>
      <c r="AJ8" s="177"/>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76.5" customHeight="1">
      <c r="A9" s="294">
        <v>2</v>
      </c>
      <c r="B9" s="295" t="s">
        <v>105</v>
      </c>
      <c r="C9" s="296" t="s">
        <v>119</v>
      </c>
      <c r="D9" s="296" t="s">
        <v>120</v>
      </c>
      <c r="E9" s="297" t="s">
        <v>121</v>
      </c>
      <c r="F9" s="296" t="s">
        <v>109</v>
      </c>
      <c r="G9" s="298">
        <v>6</v>
      </c>
      <c r="H9" s="299" t="str">
        <f>IF(G9&lt;=0,"",IF(G9&lt;=2,"Muy Baja",IF(G9&lt;=24,"Baja",IF(G9&lt;=500,"Media",IF(G9&lt;=5000,"Alta","Muy Alta")))))</f>
        <v>Baja</v>
      </c>
      <c r="I9" s="300">
        <f>IF(H9="","",IF(H9="Muy Baja",0.2,IF(H9="Baja",0.4,IF(H9="Media",0.6,IF(H9="Alta",0.8,IF(H9="Muy Alta",1,))))))</f>
        <v>0.4</v>
      </c>
      <c r="J9" s="301" t="s">
        <v>122</v>
      </c>
      <c r="K9" s="300" t="str">
        <f>IF(NOT(ISERROR(MATCH(J9,'[4]Tabla Impacto'!$B$221:$B$223,0))),'[4]Tabla Impacto'!$F$223&amp;"Por favor no seleccionar los criterios de impacto(Afectación Económica o presupuestal y Pérdida Reputacional)",J9)</f>
        <v>Pérdida Reputacional</v>
      </c>
      <c r="L9" s="299" t="s">
        <v>111</v>
      </c>
      <c r="M9" s="300">
        <f>IF(L9="","",IF(L9="Leve",0.2,IF(L9="Menor",0.4,IF(L9="Moderado",0.6,IF(L9="Mayor",0.8,IF(L9="Catastrófico",1,))))))</f>
        <v>0.4</v>
      </c>
      <c r="N9" s="302"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122">
        <v>1</v>
      </c>
      <c r="P9" s="193" t="s">
        <v>123</v>
      </c>
      <c r="Q9" s="126" t="s">
        <v>35</v>
      </c>
      <c r="R9" s="127" t="s">
        <v>36</v>
      </c>
      <c r="S9" s="127" t="s">
        <v>42</v>
      </c>
      <c r="T9" s="128" t="str">
        <f t="shared" si="0"/>
        <v>40%</v>
      </c>
      <c r="U9" s="127" t="s">
        <v>48</v>
      </c>
      <c r="V9" s="127" t="s">
        <v>39</v>
      </c>
      <c r="W9" s="127" t="s">
        <v>53</v>
      </c>
      <c r="X9" s="129">
        <f>_xlfn.IFERROR(IF(Q9="Probabilidad",(I9-(+I9*T9)),IF(Q9="Impacto",I9,"")),"")</f>
        <v>0.24</v>
      </c>
      <c r="Y9" s="130" t="str">
        <f>_xlfn.IFERROR(IF(X9="","",IF(X9&lt;=0.2,"Muy Baja",IF(X9&lt;=0.4,"Baja",IF(X9&lt;=0.6,"Media",IF(X9&lt;=0.8,"Alta","Muy Alta"))))),"")</f>
        <v>Baja</v>
      </c>
      <c r="Z9" s="128">
        <f t="shared" si="1"/>
        <v>0.24</v>
      </c>
      <c r="AA9" s="130" t="str">
        <f>_xlfn.IFERROR(IF(AB9="","",IF(AB9&lt;=0.2,"Leve",IF(AB9&lt;=0.4,"Menor",IF(AB9&lt;=0.6,"Moderado",IF(AB9&lt;=0.8,"Mayor","Catastrófico"))))),"")</f>
        <v>Menor</v>
      </c>
      <c r="AB9" s="152">
        <f>_xlfn.IFERROR(IF(Q9="Impacto",(M9-(+M9*T9)),IF(Q9="Probabilidad",M9,"")),"")</f>
        <v>0.4</v>
      </c>
      <c r="AC9" s="131" t="str">
        <f t="shared" si="2"/>
        <v>Moderado</v>
      </c>
      <c r="AD9" s="127"/>
      <c r="AE9" s="172" t="s">
        <v>124</v>
      </c>
      <c r="AF9" s="238" t="s">
        <v>114</v>
      </c>
      <c r="AG9" s="203">
        <v>45217</v>
      </c>
      <c r="AH9" s="175"/>
      <c r="AI9" s="132"/>
      <c r="AJ9" s="177"/>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04.25" customHeight="1">
      <c r="A10" s="294"/>
      <c r="B10" s="295"/>
      <c r="C10" s="296"/>
      <c r="D10" s="296"/>
      <c r="E10" s="297"/>
      <c r="F10" s="296"/>
      <c r="G10" s="298"/>
      <c r="H10" s="299"/>
      <c r="I10" s="300"/>
      <c r="J10" s="301"/>
      <c r="K10" s="300">
        <f>IF(NOT(ISERROR(MATCH(J10,_xlfn.ANCHORARRAY(E12),0))),#REF!&amp;"Por favor no seleccionar los criterios de impacto",J10)</f>
        <v>0</v>
      </c>
      <c r="L10" s="299"/>
      <c r="M10" s="300"/>
      <c r="N10" s="302"/>
      <c r="O10" s="122">
        <v>2</v>
      </c>
      <c r="P10" s="193" t="s">
        <v>125</v>
      </c>
      <c r="Q10" s="126" t="s">
        <v>35</v>
      </c>
      <c r="R10" s="127" t="s">
        <v>126</v>
      </c>
      <c r="S10" s="127" t="s">
        <v>127</v>
      </c>
      <c r="T10" s="128" t="str">
        <f t="shared" si="0"/>
        <v>40%</v>
      </c>
      <c r="U10" s="127" t="s">
        <v>128</v>
      </c>
      <c r="V10" s="127" t="s">
        <v>129</v>
      </c>
      <c r="W10" s="127" t="s">
        <v>130</v>
      </c>
      <c r="X10" s="129">
        <f>_xlfn.IFERROR(IF(AND(Q9="Probabilidad",Q10="Probabilidad"),(Z9-(+Z9*T10)),IF(Q10="Probabilidad",(I9-(+I9*T10)),IF(Q10="Impacto",Z9,""))),"")</f>
        <v>0.144</v>
      </c>
      <c r="Y10" s="130" t="str">
        <f t="shared" si="3"/>
        <v>Muy Baja</v>
      </c>
      <c r="Z10" s="128">
        <f t="shared" si="1"/>
        <v>0.144</v>
      </c>
      <c r="AA10" s="130" t="str">
        <f t="shared" si="4"/>
        <v>Menor</v>
      </c>
      <c r="AB10" s="152">
        <f>_xlfn.IFERROR(IF(AND(Q9="Impacto",Q10="Impacto"),(AB9-(+AB9*T10)),IF(Q10="Impacto",(M9-(+M9*T10)),IF(Q10="Probabilidad",AB9,""))),"")</f>
        <v>0.4</v>
      </c>
      <c r="AC10" s="131" t="str">
        <f t="shared" si="2"/>
        <v>Bajo</v>
      </c>
      <c r="AD10" s="127"/>
      <c r="AE10" s="193" t="s">
        <v>131</v>
      </c>
      <c r="AF10" s="238" t="s">
        <v>118</v>
      </c>
      <c r="AG10" s="203">
        <v>45217</v>
      </c>
      <c r="AH10" s="175"/>
      <c r="AI10" s="132"/>
      <c r="AJ10" s="177"/>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14" customHeight="1">
      <c r="A11" s="136">
        <v>3</v>
      </c>
      <c r="B11" s="132" t="s">
        <v>105</v>
      </c>
      <c r="C11" s="201" t="s">
        <v>132</v>
      </c>
      <c r="D11" s="201" t="s">
        <v>133</v>
      </c>
      <c r="E11" s="99" t="s">
        <v>134</v>
      </c>
      <c r="F11" s="201" t="s">
        <v>135</v>
      </c>
      <c r="G11" s="151">
        <v>365</v>
      </c>
      <c r="H11" s="123" t="str">
        <f>IF(G11&lt;=0,"",IF(G11&lt;=2,"Muy Baja",IF(G11&lt;=24,"Baja",IF(G11&lt;=500,"Media",IF(G11&lt;=5000,"Alta","Muy Alta")))))</f>
        <v>Media</v>
      </c>
      <c r="I11" s="124">
        <f>IF(H11="","",IF(H11="Muy Baja",0.2,IF(H11="Baja",0.4,IF(H11="Media",0.6,IF(H11="Alta",0.8,IF(H11="Muy Alta",1,))))))</f>
        <v>0.6</v>
      </c>
      <c r="J11" s="145" t="s">
        <v>122</v>
      </c>
      <c r="K11" s="124" t="str">
        <f>IF(NOT(ISERROR(MATCH(J11,'[4]Tabla Impacto'!$B$221:$B$223,0))),'[4]Tabla Impacto'!$F$223&amp;"Por favor no seleccionar los criterios de impacto(Afectación Económica o presupuestal y Pérdida Reputacional)",J11)</f>
        <v>Pérdida Reputacional</v>
      </c>
      <c r="L11" s="123" t="s">
        <v>136</v>
      </c>
      <c r="M11" s="124">
        <f>IF(L11="","",IF(L11="Leve",0.2,IF(L11="Menor",0.4,IF(L11="Moderado",0.6,IF(L11="Mayor",0.8,IF(L11="Catastrófico",1,))))))</f>
        <v>0.6</v>
      </c>
      <c r="N11" s="125"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122">
        <v>1</v>
      </c>
      <c r="P11" s="202" t="s">
        <v>137</v>
      </c>
      <c r="Q11" s="126" t="str">
        <f>IF(OR(R11="Preventivo",R11="Detectivo"),"Probabilidad",IF(R11="Correctivo","Impacto",""))</f>
        <v>Probabilidad</v>
      </c>
      <c r="R11" s="127" t="s">
        <v>36</v>
      </c>
      <c r="S11" s="127" t="s">
        <v>42</v>
      </c>
      <c r="T11" s="128" t="str">
        <f t="shared" si="0"/>
        <v>40%</v>
      </c>
      <c r="U11" s="127" t="s">
        <v>28</v>
      </c>
      <c r="V11" s="127" t="s">
        <v>39</v>
      </c>
      <c r="W11" s="127" t="s">
        <v>138</v>
      </c>
      <c r="X11" s="129">
        <f>_xlfn.IFERROR(IF(Q11="Probabilidad",(I11-(+I11*T11)),IF(Q11="Impacto",I11,"")),"")</f>
        <v>0.36</v>
      </c>
      <c r="Y11" s="130" t="str">
        <f>_xlfn.IFERROR(IF(X11="","",IF(X11&lt;=0.2,"Muy Baja",IF(X11&lt;=0.4,"Baja",IF(X11&lt;=0.6,"Media",IF(X11&lt;=0.8,"Alta","Muy Alta"))))),"")</f>
        <v>Baja</v>
      </c>
      <c r="Z11" s="128">
        <f t="shared" si="1"/>
        <v>0.36</v>
      </c>
      <c r="AA11" s="130" t="str">
        <f>_xlfn.IFERROR(IF(AB11="","",IF(AB11&lt;=0.2,"Leve",IF(AB11&lt;=0.4,"Menor",IF(AB11&lt;=0.6,"Moderado",IF(AB11&lt;=0.8,"Mayor","Catastrófico"))))),"")</f>
        <v>Moderado</v>
      </c>
      <c r="AB11" s="152">
        <f>_xlfn.IFERROR(IF(Q11="Impacto",(M11-(+M11*T11)),IF(Q11="Probabilidad",M11,"")),"")</f>
        <v>0.6</v>
      </c>
      <c r="AC11" s="131" t="str">
        <f t="shared" si="2"/>
        <v>Moderado</v>
      </c>
      <c r="AD11" s="127"/>
      <c r="AE11" s="172" t="s">
        <v>139</v>
      </c>
      <c r="AF11" s="238" t="s">
        <v>118</v>
      </c>
      <c r="AG11" s="203">
        <v>45231</v>
      </c>
      <c r="AH11" s="175"/>
      <c r="AI11" s="132"/>
      <c r="AJ11" s="177"/>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34.25" customHeight="1">
      <c r="A12" s="294">
        <v>4</v>
      </c>
      <c r="B12" s="295" t="s">
        <v>105</v>
      </c>
      <c r="C12" s="296" t="s">
        <v>140</v>
      </c>
      <c r="D12" s="296" t="s">
        <v>141</v>
      </c>
      <c r="E12" s="297" t="s">
        <v>142</v>
      </c>
      <c r="F12" s="296" t="s">
        <v>109</v>
      </c>
      <c r="G12" s="298">
        <v>365</v>
      </c>
      <c r="H12" s="299" t="str">
        <f>IF(G12&lt;=0,"",IF(G12&lt;=2,"Muy Baja",IF(G12&lt;=24,"Baja",IF(G12&lt;=500,"Media",IF(G12&lt;=5000,"Alta","Muy Alta")))))</f>
        <v>Media</v>
      </c>
      <c r="I12" s="300">
        <f>IF(H12="","",IF(H12="Muy Baja",0.2,IF(H12="Baja",0.4,IF(H12="Media",0.6,IF(H12="Alta",0.8,IF(H12="Muy Alta",1,))))))</f>
        <v>0.6</v>
      </c>
      <c r="J12" s="301" t="s">
        <v>122</v>
      </c>
      <c r="K12" s="300" t="str">
        <f>IF(NOT(ISERROR(MATCH(J12,'[4]Tabla Impacto'!$B$221:$B$223,0))),'[4]Tabla Impacto'!$F$223&amp;"Por favor no seleccionar los criterios de impacto(Afectación Económica o presupuestal y Pérdida Reputacional)",J12)</f>
        <v>Pérdida Reputacional</v>
      </c>
      <c r="L12" s="299" t="s">
        <v>88</v>
      </c>
      <c r="M12" s="300">
        <f>IF(L12="","",IF(L12="Leve",0.2,IF(L12="Menor",0.4,IF(L12="Moderado",0.6,IF(L12="Mayor",0.8,IF(L12="Catastrófico",1,))))))</f>
        <v>0.8</v>
      </c>
      <c r="N12" s="302"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122">
        <v>1</v>
      </c>
      <c r="P12" s="193" t="s">
        <v>143</v>
      </c>
      <c r="Q12" s="126" t="str">
        <f>IF(OR(R12="Preventivo",R12="Detectivo"),"Probabilidad",IF(R12="Correctivo","Impacto",""))</f>
        <v>Probabilidad</v>
      </c>
      <c r="R12" s="127" t="s">
        <v>36</v>
      </c>
      <c r="S12" s="127" t="s">
        <v>127</v>
      </c>
      <c r="T12" s="128" t="str">
        <f t="shared" si="0"/>
        <v>40%</v>
      </c>
      <c r="U12" s="127" t="s">
        <v>28</v>
      </c>
      <c r="V12" s="127" t="s">
        <v>39</v>
      </c>
      <c r="W12" s="127" t="s">
        <v>144</v>
      </c>
      <c r="X12" s="129">
        <f>_xlfn.IFERROR(IF(Q12="Probabilidad",(I12-(+I12*T12)),IF(Q12="Impacto",I12,"")),"")</f>
        <v>0.36</v>
      </c>
      <c r="Y12" s="130" t="str">
        <f>_xlfn.IFERROR(IF(X12="","",IF(X12&lt;=0.2,"Muy Baja",IF(X12&lt;=0.4,"Baja",IF(X12&lt;=0.6,"Media",IF(X12&lt;=0.8,"Alta","Muy Alta"))))),"")</f>
        <v>Baja</v>
      </c>
      <c r="Z12" s="128">
        <f t="shared" si="1"/>
        <v>0.36</v>
      </c>
      <c r="AA12" s="130" t="str">
        <f>_xlfn.IFERROR(IF(AB12="","",IF(AB12&lt;=0.2,"Leve",IF(AB12&lt;=0.4,"Menor",IF(AB12&lt;=0.6,"Moderado",IF(AB12&lt;=0.8,"Mayor","Catastrófico"))))),"")</f>
        <v>Mayor</v>
      </c>
      <c r="AB12" s="152">
        <f>_xlfn.IFERROR(IF(Q12="Impacto",(M12-(+M12*T12)),IF(Q12="Probabilidad",M12,"")),"")</f>
        <v>0.8</v>
      </c>
      <c r="AC12" s="131" t="str">
        <f t="shared" si="2"/>
        <v>Alto</v>
      </c>
      <c r="AD12" s="127"/>
      <c r="AE12" s="193" t="s">
        <v>145</v>
      </c>
      <c r="AF12" s="238" t="s">
        <v>114</v>
      </c>
      <c r="AG12" s="203" t="s">
        <v>115</v>
      </c>
      <c r="AH12" s="175"/>
      <c r="AI12" s="132"/>
      <c r="AJ12" s="177"/>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3.75" customHeight="1" hidden="1">
      <c r="A13" s="303"/>
      <c r="B13" s="304"/>
      <c r="C13" s="305"/>
      <c r="D13" s="305"/>
      <c r="E13" s="306"/>
      <c r="F13" s="305"/>
      <c r="G13" s="307"/>
      <c r="H13" s="308"/>
      <c r="I13" s="312"/>
      <c r="J13" s="313"/>
      <c r="K13" s="312">
        <f>IF(NOT(ISERROR(MATCH(J13,_xlfn.ANCHORARRAY(#REF!),0))),#REF!&amp;"Por favor no seleccionar los criterios de impacto",J13)</f>
        <v>0</v>
      </c>
      <c r="L13" s="308"/>
      <c r="M13" s="312"/>
      <c r="N13" s="314"/>
      <c r="O13" s="227">
        <v>6</v>
      </c>
      <c r="P13" s="213"/>
      <c r="Q13" s="185">
        <f>IF(OR(R13="Preventivo",R13="Detectivo"),"Probabilidad",IF(R13="Correctivo","Impacto",""))</f>
      </c>
      <c r="R13" s="186"/>
      <c r="S13" s="186"/>
      <c r="T13" s="187">
        <f t="shared" si="0"/>
      </c>
      <c r="U13" s="186"/>
      <c r="V13" s="186"/>
      <c r="W13" s="186"/>
      <c r="X13" s="188">
        <f>_xlfn.IFERROR(IF(AND(#REF!="Probabilidad",Q13="Probabilidad"),(#REF!-(+#REF!*T13)),IF(AND(#REF!="Impacto",Q13="Probabilidad"),(#REF!-(+#REF!*T13)),IF(Q13="Impacto",#REF!,""))),"")</f>
      </c>
      <c r="Y13" s="166">
        <f t="shared" si="3"/>
      </c>
      <c r="Z13" s="187">
        <f t="shared" si="1"/>
      </c>
      <c r="AA13" s="166">
        <f t="shared" si="4"/>
      </c>
      <c r="AB13" s="228">
        <f>_xlfn.IFERROR(IF(AND(#REF!="Impacto",Q13="Impacto"),(#REF!-(+#REF!*T13)),IF(AND(#REF!="Probabilidad",Q13="Impacto"),(#REF!-(+#REF!*T13)),IF(Q13="Probabilidad",#REF!,""))),"")</f>
      </c>
      <c r="AC13" s="189">
        <f t="shared" si="2"/>
      </c>
      <c r="AD13" s="186"/>
      <c r="AE13" s="156"/>
      <c r="AF13" s="181"/>
      <c r="AG13" s="191"/>
      <c r="AH13" s="191"/>
      <c r="AI13" s="156"/>
      <c r="AJ13" s="192"/>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36" ht="49.5" customHeight="1">
      <c r="A14" s="235"/>
      <c r="B14" s="309" t="s">
        <v>146</v>
      </c>
      <c r="C14" s="310"/>
      <c r="D14" s="310"/>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1"/>
    </row>
    <row r="16" spans="1:6" ht="16.5">
      <c r="A16" s="4"/>
      <c r="B16" s="33" t="s">
        <v>147</v>
      </c>
      <c r="C16" s="4"/>
      <c r="D16" s="4"/>
      <c r="F16" s="4"/>
    </row>
  </sheetData>
  <sheetProtection/>
  <mergeCells count="85">
    <mergeCell ref="B14:AJ14"/>
    <mergeCell ref="I12:I13"/>
    <mergeCell ref="J12:J13"/>
    <mergeCell ref="K12:K13"/>
    <mergeCell ref="L12:L13"/>
    <mergeCell ref="M12:M13"/>
    <mergeCell ref="N12:N13"/>
    <mergeCell ref="M9:M10"/>
    <mergeCell ref="N9:N10"/>
    <mergeCell ref="A12:A13"/>
    <mergeCell ref="B12:B13"/>
    <mergeCell ref="C12:C13"/>
    <mergeCell ref="D12:D13"/>
    <mergeCell ref="E12:E13"/>
    <mergeCell ref="F12:F13"/>
    <mergeCell ref="G12:G13"/>
    <mergeCell ref="H12:H13"/>
    <mergeCell ref="G9:G10"/>
    <mergeCell ref="H9:H10"/>
    <mergeCell ref="I9:I10"/>
    <mergeCell ref="J9:J10"/>
    <mergeCell ref="K9:K10"/>
    <mergeCell ref="L9:L10"/>
    <mergeCell ref="A9:A10"/>
    <mergeCell ref="B9:B10"/>
    <mergeCell ref="C9:C10"/>
    <mergeCell ref="D9:D10"/>
    <mergeCell ref="E9:E10"/>
    <mergeCell ref="F9:F10"/>
    <mergeCell ref="I7:I8"/>
    <mergeCell ref="J7:J8"/>
    <mergeCell ref="K7:K8"/>
    <mergeCell ref="L7:L8"/>
    <mergeCell ref="M7:M8"/>
    <mergeCell ref="N7:N8"/>
    <mergeCell ref="AI5:AI6"/>
    <mergeCell ref="AJ5:AJ6"/>
    <mergeCell ref="A7:A8"/>
    <mergeCell ref="B7:B8"/>
    <mergeCell ref="C7:C8"/>
    <mergeCell ref="D7:D8"/>
    <mergeCell ref="E7:E8"/>
    <mergeCell ref="F7:F8"/>
    <mergeCell ref="G7:G8"/>
    <mergeCell ref="H7:H8"/>
    <mergeCell ref="AC5:AC6"/>
    <mergeCell ref="AD5:AD6"/>
    <mergeCell ref="AE5:AE6"/>
    <mergeCell ref="AF5:AF6"/>
    <mergeCell ref="AG5:AG6"/>
    <mergeCell ref="AH5:AH6"/>
    <mergeCell ref="R5:W5"/>
    <mergeCell ref="X5:X6"/>
    <mergeCell ref="Y5:Y6"/>
    <mergeCell ref="Z5:Z6"/>
    <mergeCell ref="AA5:AA6"/>
    <mergeCell ref="AB5:AB6"/>
    <mergeCell ref="L5:L6"/>
    <mergeCell ref="M5:M6"/>
    <mergeCell ref="N5:N6"/>
    <mergeCell ref="O5:O6"/>
    <mergeCell ref="P5:P6"/>
    <mergeCell ref="Q5:Q6"/>
    <mergeCell ref="F5:F6"/>
    <mergeCell ref="G5:G6"/>
    <mergeCell ref="H5:H6"/>
    <mergeCell ref="I5:I6"/>
    <mergeCell ref="J5:J6"/>
    <mergeCell ref="K5:K6"/>
    <mergeCell ref="A4:G4"/>
    <mergeCell ref="H4:N4"/>
    <mergeCell ref="O4:W4"/>
    <mergeCell ref="X4:AD4"/>
    <mergeCell ref="AE4:AJ4"/>
    <mergeCell ref="A5:A6"/>
    <mergeCell ref="B5:B6"/>
    <mergeCell ref="C5:C6"/>
    <mergeCell ref="D5:D6"/>
    <mergeCell ref="E5:E6"/>
    <mergeCell ref="A1:B1"/>
    <mergeCell ref="C1:N1"/>
    <mergeCell ref="O1:Q1"/>
    <mergeCell ref="A2:B2"/>
    <mergeCell ref="A3:B3"/>
    <mergeCell ref="C3:AJ3"/>
  </mergeCells>
  <conditionalFormatting sqref="H7 H9 Y12:Y13">
    <cfRule type="cellIs" priority="75" dxfId="5" operator="equal">
      <formula>"Muy Alta"</formula>
    </cfRule>
    <cfRule type="cellIs" priority="76" dxfId="4" operator="equal">
      <formula>"Alta"</formula>
    </cfRule>
    <cfRule type="cellIs" priority="77" dxfId="3" operator="equal">
      <formula>"Media"</formula>
    </cfRule>
    <cfRule type="cellIs" priority="78" dxfId="387" operator="equal">
      <formula>"Baja"</formula>
    </cfRule>
    <cfRule type="cellIs" priority="79" dxfId="388" operator="equal">
      <formula>"Muy Baja"</formula>
    </cfRule>
  </conditionalFormatting>
  <conditionalFormatting sqref="L7 L9 L11:L12 AA12:AA13">
    <cfRule type="cellIs" priority="70" dxfId="5" operator="equal">
      <formula>"Catastrófico"</formula>
    </cfRule>
    <cfRule type="cellIs" priority="71" dxfId="4" operator="equal">
      <formula>"Mayor"</formula>
    </cfRule>
    <cfRule type="cellIs" priority="72" dxfId="3" operator="equal">
      <formula>"Moderado"</formula>
    </cfRule>
    <cfRule type="cellIs" priority="73" dxfId="387" operator="equal">
      <formula>"Menor"</formula>
    </cfRule>
    <cfRule type="cellIs" priority="74" dxfId="388" operator="equal">
      <formula>"Leve"</formula>
    </cfRule>
  </conditionalFormatting>
  <conditionalFormatting sqref="N7 AC12:AC13">
    <cfRule type="cellIs" priority="66" dxfId="2" operator="equal">
      <formula>"Extremo"</formula>
    </cfRule>
    <cfRule type="cellIs" priority="67" dxfId="1" operator="equal">
      <formula>"Alto"</formula>
    </cfRule>
    <cfRule type="cellIs" priority="68" dxfId="0" operator="equal">
      <formula>"Moderado"</formula>
    </cfRule>
    <cfRule type="cellIs" priority="69" dxfId="388" operator="equal">
      <formula>"Bajo"</formula>
    </cfRule>
  </conditionalFormatting>
  <conditionalFormatting sqref="Y7:Y8">
    <cfRule type="cellIs" priority="61" dxfId="5" operator="equal">
      <formula>"Muy Alta"</formula>
    </cfRule>
    <cfRule type="cellIs" priority="62" dxfId="4" operator="equal">
      <formula>"Alta"</formula>
    </cfRule>
    <cfRule type="cellIs" priority="63" dxfId="3" operator="equal">
      <formula>"Media"</formula>
    </cfRule>
    <cfRule type="cellIs" priority="64" dxfId="387" operator="equal">
      <formula>"Baja"</formula>
    </cfRule>
    <cfRule type="cellIs" priority="65" dxfId="388" operator="equal">
      <formula>"Muy Baja"</formula>
    </cfRule>
  </conditionalFormatting>
  <conditionalFormatting sqref="AA7:AA8">
    <cfRule type="cellIs" priority="56" dxfId="5" operator="equal">
      <formula>"Catastrófico"</formula>
    </cfRule>
    <cfRule type="cellIs" priority="57" dxfId="4" operator="equal">
      <formula>"Mayor"</formula>
    </cfRule>
    <cfRule type="cellIs" priority="58" dxfId="3" operator="equal">
      <formula>"Moderado"</formula>
    </cfRule>
    <cfRule type="cellIs" priority="59" dxfId="387" operator="equal">
      <formula>"Menor"</formula>
    </cfRule>
    <cfRule type="cellIs" priority="60" dxfId="388" operator="equal">
      <formula>"Leve"</formula>
    </cfRule>
  </conditionalFormatting>
  <conditionalFormatting sqref="AC7:AC8">
    <cfRule type="cellIs" priority="52" dxfId="2" operator="equal">
      <formula>"Extremo"</formula>
    </cfRule>
    <cfRule type="cellIs" priority="53" dxfId="1" operator="equal">
      <formula>"Alto"</formula>
    </cfRule>
    <cfRule type="cellIs" priority="54" dxfId="0" operator="equal">
      <formula>"Moderado"</formula>
    </cfRule>
    <cfRule type="cellIs" priority="55" dxfId="388" operator="equal">
      <formula>"Bajo"</formula>
    </cfRule>
  </conditionalFormatting>
  <conditionalFormatting sqref="N9">
    <cfRule type="cellIs" priority="48" dxfId="2" operator="equal">
      <formula>"Extremo"</formula>
    </cfRule>
    <cfRule type="cellIs" priority="49" dxfId="1" operator="equal">
      <formula>"Alto"</formula>
    </cfRule>
    <cfRule type="cellIs" priority="50" dxfId="0" operator="equal">
      <formula>"Moderado"</formula>
    </cfRule>
    <cfRule type="cellIs" priority="51" dxfId="388" operator="equal">
      <formula>"Bajo"</formula>
    </cfRule>
  </conditionalFormatting>
  <conditionalFormatting sqref="Y9:Y10">
    <cfRule type="cellIs" priority="43" dxfId="5" operator="equal">
      <formula>"Muy Alta"</formula>
    </cfRule>
    <cfRule type="cellIs" priority="44" dxfId="4" operator="equal">
      <formula>"Alta"</formula>
    </cfRule>
    <cfRule type="cellIs" priority="45" dxfId="3" operator="equal">
      <formula>"Media"</formula>
    </cfRule>
    <cfRule type="cellIs" priority="46" dxfId="387" operator="equal">
      <formula>"Baja"</formula>
    </cfRule>
    <cfRule type="cellIs" priority="47" dxfId="388" operator="equal">
      <formula>"Muy Baja"</formula>
    </cfRule>
  </conditionalFormatting>
  <conditionalFormatting sqref="AA9:AA10">
    <cfRule type="cellIs" priority="38" dxfId="5" operator="equal">
      <formula>"Catastrófico"</formula>
    </cfRule>
    <cfRule type="cellIs" priority="39" dxfId="4" operator="equal">
      <formula>"Mayor"</formula>
    </cfRule>
    <cfRule type="cellIs" priority="40" dxfId="3" operator="equal">
      <formula>"Moderado"</formula>
    </cfRule>
    <cfRule type="cellIs" priority="41" dxfId="387" operator="equal">
      <formula>"Menor"</formula>
    </cfRule>
    <cfRule type="cellIs" priority="42" dxfId="388" operator="equal">
      <formula>"Leve"</formula>
    </cfRule>
  </conditionalFormatting>
  <conditionalFormatting sqref="AC9:AC10">
    <cfRule type="cellIs" priority="34" dxfId="2" operator="equal">
      <formula>"Extremo"</formula>
    </cfRule>
    <cfRule type="cellIs" priority="35" dxfId="1" operator="equal">
      <formula>"Alto"</formula>
    </cfRule>
    <cfRule type="cellIs" priority="36" dxfId="0" operator="equal">
      <formula>"Moderado"</formula>
    </cfRule>
    <cfRule type="cellIs" priority="37" dxfId="388" operator="equal">
      <formula>"Bajo"</formula>
    </cfRule>
  </conditionalFormatting>
  <conditionalFormatting sqref="H11">
    <cfRule type="cellIs" priority="29" dxfId="5" operator="equal">
      <formula>"Muy Alta"</formula>
    </cfRule>
    <cfRule type="cellIs" priority="30" dxfId="4" operator="equal">
      <formula>"Alta"</formula>
    </cfRule>
    <cfRule type="cellIs" priority="31" dxfId="3" operator="equal">
      <formula>"Media"</formula>
    </cfRule>
    <cfRule type="cellIs" priority="32" dxfId="387" operator="equal">
      <formula>"Baja"</formula>
    </cfRule>
    <cfRule type="cellIs" priority="33" dxfId="388" operator="equal">
      <formula>"Muy Baja"</formula>
    </cfRule>
  </conditionalFormatting>
  <conditionalFormatting sqref="N11">
    <cfRule type="cellIs" priority="25" dxfId="2" operator="equal">
      <formula>"Extremo"</formula>
    </cfRule>
    <cfRule type="cellIs" priority="26" dxfId="1" operator="equal">
      <formula>"Alto"</formula>
    </cfRule>
    <cfRule type="cellIs" priority="27" dxfId="0" operator="equal">
      <formula>"Moderado"</formula>
    </cfRule>
    <cfRule type="cellIs" priority="28" dxfId="388" operator="equal">
      <formula>"Bajo"</formula>
    </cfRule>
  </conditionalFormatting>
  <conditionalFormatting sqref="Y11">
    <cfRule type="cellIs" priority="20" dxfId="5" operator="equal">
      <formula>"Muy Alta"</formula>
    </cfRule>
    <cfRule type="cellIs" priority="21" dxfId="4" operator="equal">
      <formula>"Alta"</formula>
    </cfRule>
    <cfRule type="cellIs" priority="22" dxfId="3" operator="equal">
      <formula>"Media"</formula>
    </cfRule>
    <cfRule type="cellIs" priority="23" dxfId="387" operator="equal">
      <formula>"Baja"</formula>
    </cfRule>
    <cfRule type="cellIs" priority="24" dxfId="388" operator="equal">
      <formula>"Muy Baja"</formula>
    </cfRule>
  </conditionalFormatting>
  <conditionalFormatting sqref="AA11">
    <cfRule type="cellIs" priority="15" dxfId="5" operator="equal">
      <formula>"Catastrófico"</formula>
    </cfRule>
    <cfRule type="cellIs" priority="16" dxfId="4" operator="equal">
      <formula>"Mayor"</formula>
    </cfRule>
    <cfRule type="cellIs" priority="17" dxfId="3" operator="equal">
      <formula>"Moderado"</formula>
    </cfRule>
    <cfRule type="cellIs" priority="18" dxfId="387" operator="equal">
      <formula>"Menor"</formula>
    </cfRule>
    <cfRule type="cellIs" priority="19" dxfId="388" operator="equal">
      <formula>"Leve"</formula>
    </cfRule>
  </conditionalFormatting>
  <conditionalFormatting sqref="AC11">
    <cfRule type="cellIs" priority="11" dxfId="2" operator="equal">
      <formula>"Extremo"</formula>
    </cfRule>
    <cfRule type="cellIs" priority="12" dxfId="1" operator="equal">
      <formula>"Alto"</formula>
    </cfRule>
    <cfRule type="cellIs" priority="13" dxfId="0" operator="equal">
      <formula>"Moderado"</formula>
    </cfRule>
    <cfRule type="cellIs" priority="14" dxfId="388" operator="equal">
      <formula>"Bajo"</formula>
    </cfRule>
  </conditionalFormatting>
  <conditionalFormatting sqref="H12">
    <cfRule type="cellIs" priority="6" dxfId="5" operator="equal">
      <formula>"Muy Alta"</formula>
    </cfRule>
    <cfRule type="cellIs" priority="7" dxfId="4" operator="equal">
      <formula>"Alta"</formula>
    </cfRule>
    <cfRule type="cellIs" priority="8" dxfId="3" operator="equal">
      <formula>"Media"</formula>
    </cfRule>
    <cfRule type="cellIs" priority="9" dxfId="387" operator="equal">
      <formula>"Baja"</formula>
    </cfRule>
    <cfRule type="cellIs" priority="10" dxfId="388" operator="equal">
      <formula>"Muy Baja"</formula>
    </cfRule>
  </conditionalFormatting>
  <conditionalFormatting sqref="N12">
    <cfRule type="cellIs" priority="2" dxfId="2" operator="equal">
      <formula>"Extremo"</formula>
    </cfRule>
    <cfRule type="cellIs" priority="3" dxfId="1" operator="equal">
      <formula>"Alto"</formula>
    </cfRule>
    <cfRule type="cellIs" priority="4" dxfId="0" operator="equal">
      <formula>"Moderado"</formula>
    </cfRule>
    <cfRule type="cellIs" priority="5" dxfId="388" operator="equal">
      <formula>"Bajo"</formula>
    </cfRule>
  </conditionalFormatting>
  <conditionalFormatting sqref="K7:K13">
    <cfRule type="containsText" priority="1" dxfId="389" operator="containsText" text="❌">
      <formula>NOT(ISERROR(SEARCH("❌",K7)))</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P18"/>
  <sheetViews>
    <sheetView zoomScalePageLayoutView="0" workbookViewId="0" topLeftCell="A18">
      <selection activeCell="F28" sqref="F28"/>
    </sheetView>
  </sheetViews>
  <sheetFormatPr defaultColWidth="11.421875" defaultRowHeight="15"/>
  <cols>
    <col min="1" max="1" width="4.00390625" style="85" bestFit="1" customWidth="1"/>
    <col min="2" max="2" width="21.00390625" style="85" customWidth="1"/>
    <col min="3" max="3" width="22.57421875" style="85" customWidth="1"/>
    <col min="4" max="4" width="21.140625" style="85" customWidth="1"/>
    <col min="5" max="5" width="32.421875" style="79" customWidth="1"/>
    <col min="6" max="6" width="19.00390625" style="85" customWidth="1"/>
    <col min="7" max="7" width="17.8515625" style="79" customWidth="1"/>
    <col min="8" max="8" width="16.57421875" style="79" customWidth="1"/>
    <col min="9" max="9" width="6.28125" style="79" bestFit="1" customWidth="1"/>
    <col min="10" max="10" width="27.28125" style="79" bestFit="1" customWidth="1"/>
    <col min="11" max="11" width="30.57421875" style="79" hidden="1" customWidth="1"/>
    <col min="12" max="12" width="17.57421875" style="79" customWidth="1"/>
    <col min="13" max="13" width="6.28125" style="79" bestFit="1" customWidth="1"/>
    <col min="14" max="14" width="16.00390625" style="79" customWidth="1"/>
    <col min="15" max="15" width="5.8515625" style="79" customWidth="1"/>
    <col min="16" max="16" width="31.00390625" style="79" customWidth="1"/>
    <col min="17" max="17" width="15.140625" style="79" bestFit="1" customWidth="1"/>
    <col min="18" max="18" width="6.8515625" style="79" customWidth="1"/>
    <col min="19" max="19" width="5.00390625" style="79" customWidth="1"/>
    <col min="20" max="20" width="5.57421875" style="79" customWidth="1"/>
    <col min="21" max="21" width="7.140625" style="79" customWidth="1"/>
    <col min="22" max="22" width="6.7109375" style="79" customWidth="1"/>
    <col min="23" max="23" width="7.57421875" style="79" customWidth="1"/>
    <col min="24" max="24" width="38.28125" style="79" hidden="1" customWidth="1"/>
    <col min="25" max="25" width="8.7109375" style="79" customWidth="1"/>
    <col min="26" max="26" width="10.421875" style="79" customWidth="1"/>
    <col min="27" max="27" width="9.28125" style="79" customWidth="1"/>
    <col min="28" max="28" width="9.140625" style="79" customWidth="1"/>
    <col min="29" max="29" width="8.421875" style="79" customWidth="1"/>
    <col min="30" max="30" width="7.28125" style="79" customWidth="1"/>
    <col min="31" max="31" width="23.00390625" style="79" customWidth="1"/>
    <col min="32" max="32" width="18.8515625" style="79" customWidth="1"/>
    <col min="33" max="33" width="24.421875" style="79" customWidth="1"/>
    <col min="34" max="34" width="20.421875" style="79" customWidth="1"/>
    <col min="35" max="35" width="18.57421875" style="79" customWidth="1"/>
    <col min="36" max="36" width="21.00390625" style="79" customWidth="1"/>
    <col min="37" max="16384" width="11.421875" style="79" customWidth="1"/>
  </cols>
  <sheetData>
    <row r="1" spans="1:68" ht="26.25" customHeight="1">
      <c r="A1" s="315" t="s">
        <v>1</v>
      </c>
      <c r="B1" s="316"/>
      <c r="C1" s="317" t="s">
        <v>70</v>
      </c>
      <c r="D1" s="317"/>
      <c r="E1" s="317"/>
      <c r="F1" s="317"/>
      <c r="G1" s="317"/>
      <c r="H1" s="317"/>
      <c r="I1" s="317"/>
      <c r="J1" s="317"/>
      <c r="K1" s="317"/>
      <c r="L1" s="317"/>
      <c r="M1" s="317"/>
      <c r="N1" s="317"/>
      <c r="O1" s="318"/>
      <c r="P1" s="318"/>
      <c r="Q1" s="318"/>
      <c r="R1" s="138"/>
      <c r="S1" s="138"/>
      <c r="T1" s="138"/>
      <c r="U1" s="138"/>
      <c r="V1" s="138"/>
      <c r="W1" s="138"/>
      <c r="X1" s="138"/>
      <c r="Y1" s="138"/>
      <c r="Z1" s="138"/>
      <c r="AA1" s="138"/>
      <c r="AB1" s="138"/>
      <c r="AC1" s="138"/>
      <c r="AD1" s="138"/>
      <c r="AE1" s="138"/>
      <c r="AF1" s="138"/>
      <c r="AG1" s="138"/>
      <c r="AH1" s="138"/>
      <c r="AI1" s="138"/>
      <c r="AJ1" s="139"/>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row>
    <row r="2" spans="1:68" ht="60.75" customHeight="1">
      <c r="A2" s="319" t="s">
        <v>5</v>
      </c>
      <c r="B2" s="320"/>
      <c r="C2" s="321" t="s">
        <v>148</v>
      </c>
      <c r="D2" s="321"/>
      <c r="E2" s="321"/>
      <c r="F2" s="321"/>
      <c r="G2" s="321"/>
      <c r="H2" s="321"/>
      <c r="I2" s="321"/>
      <c r="J2" s="321"/>
      <c r="K2" s="321"/>
      <c r="L2" s="321"/>
      <c r="M2" s="321"/>
      <c r="N2" s="321"/>
      <c r="O2" s="140"/>
      <c r="P2" s="140"/>
      <c r="Q2" s="140"/>
      <c r="R2" s="140"/>
      <c r="S2" s="140"/>
      <c r="T2" s="140"/>
      <c r="U2" s="140"/>
      <c r="V2" s="140"/>
      <c r="W2" s="140"/>
      <c r="X2" s="140"/>
      <c r="Y2" s="140"/>
      <c r="Z2" s="140"/>
      <c r="AA2" s="140"/>
      <c r="AB2" s="140"/>
      <c r="AC2" s="140"/>
      <c r="AD2" s="140"/>
      <c r="AE2" s="140"/>
      <c r="AF2" s="140"/>
      <c r="AG2" s="140"/>
      <c r="AH2" s="140"/>
      <c r="AI2" s="140"/>
      <c r="AJ2" s="141"/>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row>
    <row r="3" spans="1:68" ht="56.25" customHeight="1">
      <c r="A3" s="319" t="s">
        <v>6</v>
      </c>
      <c r="B3" s="320"/>
      <c r="C3" s="321" t="s">
        <v>149</v>
      </c>
      <c r="D3" s="321"/>
      <c r="E3" s="321"/>
      <c r="F3" s="321"/>
      <c r="G3" s="321"/>
      <c r="H3" s="321"/>
      <c r="I3" s="321"/>
      <c r="J3" s="321"/>
      <c r="K3" s="321"/>
      <c r="L3" s="321"/>
      <c r="M3" s="321"/>
      <c r="N3" s="321"/>
      <c r="O3" s="140"/>
      <c r="P3" s="140"/>
      <c r="Q3" s="140"/>
      <c r="R3" s="140"/>
      <c r="S3" s="140"/>
      <c r="T3" s="140"/>
      <c r="U3" s="140"/>
      <c r="V3" s="140"/>
      <c r="W3" s="140"/>
      <c r="X3" s="140"/>
      <c r="Y3" s="140"/>
      <c r="Z3" s="140"/>
      <c r="AA3" s="140"/>
      <c r="AB3" s="140"/>
      <c r="AC3" s="140"/>
      <c r="AD3" s="140"/>
      <c r="AE3" s="140"/>
      <c r="AF3" s="140"/>
      <c r="AG3" s="140"/>
      <c r="AH3" s="140"/>
      <c r="AI3" s="140"/>
      <c r="AJ3" s="141"/>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row>
    <row r="4" spans="1:68" ht="16.5">
      <c r="A4" s="322" t="s">
        <v>7</v>
      </c>
      <c r="B4" s="323"/>
      <c r="C4" s="323"/>
      <c r="D4" s="323"/>
      <c r="E4" s="323"/>
      <c r="F4" s="323"/>
      <c r="G4" s="323"/>
      <c r="H4" s="323" t="s">
        <v>2</v>
      </c>
      <c r="I4" s="323"/>
      <c r="J4" s="323"/>
      <c r="K4" s="323"/>
      <c r="L4" s="323"/>
      <c r="M4" s="323"/>
      <c r="N4" s="323"/>
      <c r="O4" s="323" t="s">
        <v>3</v>
      </c>
      <c r="P4" s="323"/>
      <c r="Q4" s="323"/>
      <c r="R4" s="323"/>
      <c r="S4" s="323"/>
      <c r="T4" s="323"/>
      <c r="U4" s="323"/>
      <c r="V4" s="323"/>
      <c r="W4" s="323"/>
      <c r="X4" s="323" t="s">
        <v>4</v>
      </c>
      <c r="Y4" s="323"/>
      <c r="Z4" s="323"/>
      <c r="AA4" s="323"/>
      <c r="AB4" s="323"/>
      <c r="AC4" s="323"/>
      <c r="AD4" s="323"/>
      <c r="AE4" s="323" t="s">
        <v>75</v>
      </c>
      <c r="AF4" s="323"/>
      <c r="AG4" s="323"/>
      <c r="AH4" s="323"/>
      <c r="AI4" s="323"/>
      <c r="AJ4" s="324"/>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row>
    <row r="5" spans="1:68" ht="16.5" customHeight="1">
      <c r="A5" s="325" t="s">
        <v>76</v>
      </c>
      <c r="B5" s="323" t="s">
        <v>8</v>
      </c>
      <c r="C5" s="326" t="s">
        <v>9</v>
      </c>
      <c r="D5" s="326" t="s">
        <v>10</v>
      </c>
      <c r="E5" s="323" t="s">
        <v>11</v>
      </c>
      <c r="F5" s="326" t="s">
        <v>12</v>
      </c>
      <c r="G5" s="326" t="s">
        <v>13</v>
      </c>
      <c r="H5" s="326" t="s">
        <v>14</v>
      </c>
      <c r="I5" s="323" t="s">
        <v>15</v>
      </c>
      <c r="J5" s="326" t="s">
        <v>16</v>
      </c>
      <c r="K5" s="326" t="s">
        <v>17</v>
      </c>
      <c r="L5" s="326" t="s">
        <v>18</v>
      </c>
      <c r="M5" s="323" t="s">
        <v>15</v>
      </c>
      <c r="N5" s="326" t="s">
        <v>19</v>
      </c>
      <c r="O5" s="327" t="s">
        <v>20</v>
      </c>
      <c r="P5" s="326" t="s">
        <v>21</v>
      </c>
      <c r="Q5" s="326" t="s">
        <v>22</v>
      </c>
      <c r="R5" s="326" t="s">
        <v>77</v>
      </c>
      <c r="S5" s="326"/>
      <c r="T5" s="326"/>
      <c r="U5" s="326"/>
      <c r="V5" s="326"/>
      <c r="W5" s="326"/>
      <c r="X5" s="327" t="s">
        <v>23</v>
      </c>
      <c r="Y5" s="327" t="s">
        <v>31</v>
      </c>
      <c r="Z5" s="327" t="s">
        <v>15</v>
      </c>
      <c r="AA5" s="327" t="s">
        <v>32</v>
      </c>
      <c r="AB5" s="327" t="s">
        <v>15</v>
      </c>
      <c r="AC5" s="327" t="s">
        <v>33</v>
      </c>
      <c r="AD5" s="327" t="s">
        <v>24</v>
      </c>
      <c r="AE5" s="326" t="s">
        <v>75</v>
      </c>
      <c r="AF5" s="326" t="s">
        <v>78</v>
      </c>
      <c r="AG5" s="326" t="s">
        <v>79</v>
      </c>
      <c r="AH5" s="326" t="s">
        <v>80</v>
      </c>
      <c r="AI5" s="326" t="s">
        <v>81</v>
      </c>
      <c r="AJ5" s="328" t="s">
        <v>82</v>
      </c>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row>
    <row r="6" spans="1:68" s="81" customFormat="1" ht="94.5" customHeight="1">
      <c r="A6" s="325"/>
      <c r="B6" s="323"/>
      <c r="C6" s="326"/>
      <c r="D6" s="326"/>
      <c r="E6" s="323"/>
      <c r="F6" s="326"/>
      <c r="G6" s="326"/>
      <c r="H6" s="326"/>
      <c r="I6" s="323"/>
      <c r="J6" s="326"/>
      <c r="K6" s="326"/>
      <c r="L6" s="323"/>
      <c r="M6" s="323"/>
      <c r="N6" s="326"/>
      <c r="O6" s="327"/>
      <c r="P6" s="326"/>
      <c r="Q6" s="326"/>
      <c r="R6" s="142" t="s">
        <v>25</v>
      </c>
      <c r="S6" s="142" t="s">
        <v>26</v>
      </c>
      <c r="T6" s="142" t="s">
        <v>27</v>
      </c>
      <c r="U6" s="142" t="s">
        <v>28</v>
      </c>
      <c r="V6" s="142" t="s">
        <v>29</v>
      </c>
      <c r="W6" s="142" t="s">
        <v>30</v>
      </c>
      <c r="X6" s="327"/>
      <c r="Y6" s="327"/>
      <c r="Z6" s="327"/>
      <c r="AA6" s="327"/>
      <c r="AB6" s="327"/>
      <c r="AC6" s="327"/>
      <c r="AD6" s="327"/>
      <c r="AE6" s="326"/>
      <c r="AF6" s="326"/>
      <c r="AG6" s="326"/>
      <c r="AH6" s="326"/>
      <c r="AI6" s="326"/>
      <c r="AJ6" s="328"/>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row>
    <row r="7" spans="1:68" ht="102" customHeight="1">
      <c r="A7" s="329">
        <v>1</v>
      </c>
      <c r="B7" s="295" t="s">
        <v>43</v>
      </c>
      <c r="C7" s="295" t="s">
        <v>150</v>
      </c>
      <c r="D7" s="295" t="s">
        <v>151</v>
      </c>
      <c r="E7" s="330" t="s">
        <v>152</v>
      </c>
      <c r="F7" s="295" t="s">
        <v>86</v>
      </c>
      <c r="G7" s="298">
        <v>8640</v>
      </c>
      <c r="H7" s="331" t="str">
        <f>IF(G7&lt;=0,"",IF(G7&lt;=2,"Muy Baja",IF(G7&lt;=24,"Baja",IF(G7&lt;=500,"Media",IF(G7&lt;=5000,"Alta","Muy Alta")))))</f>
        <v>Muy Alta</v>
      </c>
      <c r="I7" s="300">
        <f>IF(H7="","",IF(H7="Muy Baja",0.2,IF(H7="Baja",0.4,IF(H7="Media",0.6,IF(H7="Alta",0.8,IF(H7="Muy Alta",1,))))))</f>
        <v>1</v>
      </c>
      <c r="J7" s="301" t="s">
        <v>153</v>
      </c>
      <c r="K7" s="300" t="str">
        <f>IF(NOT(ISERROR(MATCH(J7,'[5]Tabla Impacto'!$B$221:$B$223,0))),'[5]Tabla Impacto'!$F$223&amp;"Por favor no seleccionar los criterios de impacto(Afectación Económica o presupuestal y Pérdida Reputacional)",J7)</f>
        <v>     El riesgo afecta la imagen de la entidad internamente, de conocimiento general, nivel interno, de junta dircetiva y accionistas y/o de provedores</v>
      </c>
      <c r="L7" s="331" t="str">
        <f>IF(OR(K7='[5]Tabla Impacto'!$C$11,K7='[5]Tabla Impacto'!$D$11),"Leve",IF(OR(K7='[5]Tabla Impacto'!$C$12,K7='[5]Tabla Impacto'!$D$12),"Menor",IF(OR(K7='[5]Tabla Impacto'!$C$13,K7='[5]Tabla Impacto'!$D$13),"Moderado",IF(OR(K7='[5]Tabla Impacto'!$C$14,K7='[5]Tabla Impacto'!$D$14),"Mayor",IF(OR(K7='[5]Tabla Impacto'!$C$15,K7='[5]Tabla Impacto'!$D$15),"Catastrófico","")))))</f>
        <v>Menor</v>
      </c>
      <c r="M7" s="300">
        <f>IF(L7="","",IF(L7="Leve",0.2,IF(L7="Menor",0.4,IF(L7="Moderado",0.6,IF(L7="Mayor",0.8,IF(L7="Catastrófico",1,))))))</f>
        <v>0.4</v>
      </c>
      <c r="N7" s="302" t="str">
        <f>IF(OR(AND(H7="Muy Baja",L7="Leve"),AND(H7="Muy Baja",L7="Menor"),AND(H7="Baja",L7="Leve")),"Bajo",IF(OR(AND(H7="Muy baja",L7="Moderado"),AND(H7="Baja",L7="Menor"),AND(H7="Baja",L7="Moderado"),AND(H7="Media",L7="Leve"),AND(H7="Media",L7="Menor"),AND(H7="Media",L7="Moderado"),AND(H7="Alta",L7="Leve"),AND(H7="Alta",L7="Menor")),"Moderado",IF(OR(AND(H7="Muy Baja",L7="Mayor"),AND(H7="Baja",L7="Mayor"),AND(H7="Media",L7="Mayor"),AND(H7="Alta",L7="Moderado"),AND(H7="Alta",L7="Mayor"),AND(H7="Muy Alta",L7="Leve"),AND(H7="Muy Alta",L7="Menor"),AND(H7="Muy Alta",L7="Moderado"),AND(H7="Muy Alta",L7="Mayor")),"Alto",IF(OR(AND(H7="Muy Baja",L7="Catastrófico"),AND(H7="Baja",L7="Catastrófico"),AND(H7="Media",L7="Catastrófico"),AND(H7="Alta",L7="Catastrófico"),AND(H7="Muy Alta",L7="Catastrófico")),"Extremo",""))))</f>
        <v>Alto</v>
      </c>
      <c r="O7" s="150">
        <v>1</v>
      </c>
      <c r="P7" s="193" t="s">
        <v>154</v>
      </c>
      <c r="Q7" s="126" t="str">
        <f>IF(OR(R7="Preventivo",R7="Detectivo"),"Probabilidad",IF(R7="Correctivo","Impacto",""))</f>
        <v>Probabilidad</v>
      </c>
      <c r="R7" s="127" t="s">
        <v>41</v>
      </c>
      <c r="S7" s="127" t="s">
        <v>42</v>
      </c>
      <c r="T7" s="128" t="str">
        <f aca="true" t="shared" si="0" ref="T7:T12">IF(AND(R7="Preventivo",S7="Automático"),"50%",IF(AND(R7="Preventivo",S7="Manual"),"40%",IF(AND(R7="Detectivo",S7="Automático"),"40%",IF(AND(R7="Detectivo",S7="Manual"),"30%",IF(AND(R7="Correctivo",S7="Automático"),"35%",IF(AND(R7="Correctivo",S7="Manual"),"25%",""))))))</f>
        <v>30%</v>
      </c>
      <c r="U7" s="127" t="s">
        <v>48</v>
      </c>
      <c r="V7" s="127" t="s">
        <v>39</v>
      </c>
      <c r="W7" s="127" t="s">
        <v>40</v>
      </c>
      <c r="X7" s="129">
        <f>_xlfn.IFERROR(IF(Q7="Probabilidad",(I7-(+I7*T7)),IF(Q7="Impacto",I7,"")),"")</f>
        <v>0.7</v>
      </c>
      <c r="Y7" s="173" t="str">
        <f>_xlfn.IFERROR(IF(X7="","",IF(X7&lt;=0.2,"Muy Baja",IF(X7&lt;=0.4,"Baja",IF(X7&lt;=0.6,"Media",IF(X7&lt;=0.8,"Alta","Muy Alta"))))),"")</f>
        <v>Alta</v>
      </c>
      <c r="Z7" s="128">
        <f aca="true" t="shared" si="1" ref="Z7:Z12">+X7</f>
        <v>0.7</v>
      </c>
      <c r="AA7" s="173" t="str">
        <f>_xlfn.IFERROR(IF(AB7="","",IF(AB7&lt;=0.2,"Leve",IF(AB7&lt;=0.4,"Menor",IF(AB7&lt;=0.6,"Moderado",IF(AB7&lt;=0.8,"Mayor","Catastrófico"))))),"")</f>
        <v>Menor</v>
      </c>
      <c r="AB7" s="128">
        <f>_xlfn.IFERROR(IF(Q7="Impacto",(M7-(+M7*T7)),IF(Q7="Probabilidad",M7,"")),"")</f>
        <v>0.4</v>
      </c>
      <c r="AC7" s="131" t="str">
        <f aca="true" t="shared" si="2" ref="AC7:AC18">_xlfn.IFERROR(IF(OR(AND(Y7="Muy Baja",AA7="Leve"),AND(Y7="Muy Baja",AA7="Menor"),AND(Y7="Baja",AA7="Leve")),"Bajo",IF(OR(AND(Y7="Muy baja",AA7="Moderado"),AND(Y7="Baja",AA7="Menor"),AND(Y7="Baja",AA7="Moderado"),AND(Y7="Media",AA7="Leve"),AND(Y7="Media",AA7="Menor"),AND(Y7="Media",AA7="Moderado"),AND(Y7="Alta",AA7="Leve"),AND(Y7="Alta",AA7="Menor")),"Moderado",IF(OR(AND(Y7="Muy Baja",AA7="Mayor"),AND(Y7="Baja",AA7="Mayor"),AND(Y7="Media",AA7="Mayor"),AND(Y7="Alta",AA7="Moderado"),AND(Y7="Alta",AA7="Mayor"),AND(Y7="Muy Alta",AA7="Leve"),AND(Y7="Muy Alta",AA7="Menor"),AND(Y7="Muy Alta",AA7="Moderado"),AND(Y7="Muy Alta",AA7="Mayor")),"Alto",IF(OR(AND(Y7="Muy Baja",AA7="Catastrófico"),AND(Y7="Baja",AA7="Catastrófico"),AND(Y7="Media",AA7="Catastrófico"),AND(Y7="Alta",AA7="Catastrófico"),AND(Y7="Muy Alta",AA7="Catastrófico")),"Extremo","")))),"")</f>
        <v>Moderado</v>
      </c>
      <c r="AD7" s="127" t="s">
        <v>155</v>
      </c>
      <c r="AE7" s="232" t="s">
        <v>156</v>
      </c>
      <c r="AF7" s="132" t="s">
        <v>157</v>
      </c>
      <c r="AG7" s="175">
        <v>44972</v>
      </c>
      <c r="AH7" s="175"/>
      <c r="AI7" s="132"/>
      <c r="AJ7" s="177"/>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row>
    <row r="8" spans="1:68" ht="96" customHeight="1" hidden="1">
      <c r="A8" s="329"/>
      <c r="B8" s="295"/>
      <c r="C8" s="295"/>
      <c r="D8" s="295"/>
      <c r="E8" s="330"/>
      <c r="F8" s="295"/>
      <c r="G8" s="298"/>
      <c r="H8" s="331"/>
      <c r="I8" s="300"/>
      <c r="J8" s="301"/>
      <c r="K8" s="300">
        <f>IF(NOT(ISERROR(MATCH(J8,_xlfn.ANCHORARRAY(E14),0))),I16&amp;"Por favor no seleccionar los criterios de impacto",J8)</f>
        <v>0</v>
      </c>
      <c r="L8" s="331"/>
      <c r="M8" s="300"/>
      <c r="N8" s="302"/>
      <c r="O8" s="150"/>
      <c r="P8" s="233"/>
      <c r="Q8" s="126" t="s">
        <v>35</v>
      </c>
      <c r="R8" s="127" t="s">
        <v>36</v>
      </c>
      <c r="S8" s="127" t="s">
        <v>42</v>
      </c>
      <c r="T8" s="128" t="str">
        <f t="shared" si="0"/>
        <v>40%</v>
      </c>
      <c r="U8" s="127" t="s">
        <v>38</v>
      </c>
      <c r="V8" s="127" t="s">
        <v>39</v>
      </c>
      <c r="W8" s="127" t="s">
        <v>40</v>
      </c>
      <c r="X8" s="129">
        <f>_xlfn.IFERROR(IF(AND(Q7="Probabilidad",Q8="Probabilidad"),(Z7-(+Z7*T8)),IF(Q8="Probabilidad",(I7-(+I7*T8)),IF(Q8="Impacto",Z7,""))),"")</f>
        <v>0.42</v>
      </c>
      <c r="Y8" s="173" t="str">
        <f>_xlfn.IFERROR(IF(X8="","",IF(X8&lt;=0.2,"Muy Baja",IF(X8&lt;=0.4,"Baja",IF(X8&lt;=0.6,"Media",IF(X8&lt;=0.8,"Alta","Muy Alta"))))),"")</f>
        <v>Media</v>
      </c>
      <c r="Z8" s="128">
        <f t="shared" si="1"/>
        <v>0.42</v>
      </c>
      <c r="AA8" s="173" t="str">
        <f aca="true" t="shared" si="3" ref="AA8:AA16">_xlfn.IFERROR(IF(AB8="","",IF(AB8&lt;=0.2,"Leve",IF(AB8&lt;=0.4,"Menor",IF(AB8&lt;=0.6,"Moderado",IF(AB8&lt;=0.8,"Mayor","Catastrófico"))))),"")</f>
        <v>Menor</v>
      </c>
      <c r="AB8" s="128">
        <f>_xlfn.IFERROR(IF(AND(Q7="Impacto",Q8="Impacto"),(AB7-(+AB7*T8)),IF(Q8="Impacto",(M7-(+M7*T8)),IF(Q8="Probabilidad",AB7,""))),"")</f>
        <v>0.4</v>
      </c>
      <c r="AC8" s="131" t="str">
        <f t="shared" si="2"/>
        <v>Moderado</v>
      </c>
      <c r="AD8" s="127" t="s">
        <v>155</v>
      </c>
      <c r="AE8" s="132"/>
      <c r="AF8" s="132"/>
      <c r="AG8" s="175"/>
      <c r="AH8" s="175"/>
      <c r="AI8" s="132"/>
      <c r="AJ8" s="177"/>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row>
    <row r="9" spans="1:68" ht="129" customHeight="1">
      <c r="A9" s="329"/>
      <c r="B9" s="295"/>
      <c r="C9" s="295"/>
      <c r="D9" s="295"/>
      <c r="E9" s="330"/>
      <c r="F9" s="295"/>
      <c r="G9" s="298"/>
      <c r="H9" s="331"/>
      <c r="I9" s="300"/>
      <c r="J9" s="301"/>
      <c r="K9" s="300">
        <f>IF(NOT(ISERROR(MATCH(J9,_xlfn.ANCHORARRAY(E15),0))),#REF!&amp;"Por favor no seleccionar los criterios de impacto",J9)</f>
        <v>0</v>
      </c>
      <c r="L9" s="331"/>
      <c r="M9" s="300"/>
      <c r="N9" s="302"/>
      <c r="O9" s="150">
        <v>2</v>
      </c>
      <c r="P9" s="234" t="s">
        <v>158</v>
      </c>
      <c r="Q9" s="126" t="s">
        <v>35</v>
      </c>
      <c r="R9" s="127" t="s">
        <v>36</v>
      </c>
      <c r="S9" s="127" t="s">
        <v>42</v>
      </c>
      <c r="T9" s="128" t="str">
        <f t="shared" si="0"/>
        <v>40%</v>
      </c>
      <c r="U9" s="127" t="s">
        <v>38</v>
      </c>
      <c r="V9" s="127" t="s">
        <v>39</v>
      </c>
      <c r="W9" s="127" t="s">
        <v>40</v>
      </c>
      <c r="X9" s="129">
        <f>_xlfn.IFERROR(IF(AND(Q8="Probabilidad",Q9="Probabilidad"),(Z8-(+Z8*T9)),IF(AND(Q8="Impacto",Q9="Probabilidad"),(Z7-(+Z7*T9)),IF(Q9="Impacto",Z8,""))),"")</f>
        <v>0.252</v>
      </c>
      <c r="Y9" s="173" t="str">
        <f aca="true" t="shared" si="4" ref="Y9:Y16">_xlfn.IFERROR(IF(X9="","",IF(X9&lt;=0.2,"Muy Baja",IF(X9&lt;=0.4,"Baja",IF(X9&lt;=0.6,"Media",IF(X9&lt;=0.8,"Alta","Muy Alta"))))),"")</f>
        <v>Baja</v>
      </c>
      <c r="Z9" s="128">
        <f t="shared" si="1"/>
        <v>0.252</v>
      </c>
      <c r="AA9" s="173" t="str">
        <f t="shared" si="3"/>
        <v>Menor</v>
      </c>
      <c r="AB9" s="128">
        <f>_xlfn.IFERROR(IF(AND(Q8="Impacto",Q9="Impacto"),(AB8-(+AB8*T9)),IF(AND(Q8="Probabilidad",Q9="Impacto"),(AB7-(+AB7*T9)),IF(Q9="Probabilidad",AB8,""))),"")</f>
        <v>0.4</v>
      </c>
      <c r="AC9" s="131" t="str">
        <f t="shared" si="2"/>
        <v>Moderado</v>
      </c>
      <c r="AD9" s="127" t="s">
        <v>155</v>
      </c>
      <c r="AE9" s="132" t="s">
        <v>159</v>
      </c>
      <c r="AF9" s="132" t="s">
        <v>157</v>
      </c>
      <c r="AG9" s="175">
        <v>44941</v>
      </c>
      <c r="AH9" s="175"/>
      <c r="AI9" s="132"/>
      <c r="AJ9" s="177"/>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row>
    <row r="10" spans="1:68" ht="84" customHeight="1">
      <c r="A10" s="329"/>
      <c r="B10" s="295"/>
      <c r="C10" s="295"/>
      <c r="D10" s="295"/>
      <c r="E10" s="330"/>
      <c r="F10" s="295"/>
      <c r="G10" s="298"/>
      <c r="H10" s="331"/>
      <c r="I10" s="300"/>
      <c r="J10" s="301"/>
      <c r="K10" s="300">
        <f>IF(NOT(ISERROR(MATCH(J10,_xlfn.ANCHORARRAY(E16),0))),#REF!&amp;"Por favor no seleccionar los criterios de impacto",J10)</f>
        <v>0</v>
      </c>
      <c r="L10" s="331"/>
      <c r="M10" s="300"/>
      <c r="N10" s="302"/>
      <c r="O10" s="150">
        <v>3</v>
      </c>
      <c r="P10" s="193" t="s">
        <v>160</v>
      </c>
      <c r="Q10" s="126" t="s">
        <v>35</v>
      </c>
      <c r="R10" s="127" t="s">
        <v>41</v>
      </c>
      <c r="S10" s="127" t="s">
        <v>42</v>
      </c>
      <c r="T10" s="128" t="str">
        <f t="shared" si="0"/>
        <v>30%</v>
      </c>
      <c r="U10" s="127" t="s">
        <v>38</v>
      </c>
      <c r="V10" s="127" t="s">
        <v>39</v>
      </c>
      <c r="W10" s="127" t="s">
        <v>40</v>
      </c>
      <c r="X10" s="129">
        <f>_xlfn.IFERROR(IF(AND(Q9="Probabilidad",Q10="Probabilidad"),(Z9-(+Z9*T10)),IF(AND(Q9="Impacto",Q10="Probabilidad"),(Z8-(+Z8*T10)),IF(Q10="Impacto",Z9,""))),"")</f>
        <v>0.1764</v>
      </c>
      <c r="Y10" s="173" t="str">
        <f t="shared" si="4"/>
        <v>Muy Baja</v>
      </c>
      <c r="Z10" s="128">
        <f t="shared" si="1"/>
        <v>0.1764</v>
      </c>
      <c r="AA10" s="173" t="str">
        <f t="shared" si="3"/>
        <v>Menor</v>
      </c>
      <c r="AB10" s="128">
        <f>_xlfn.IFERROR(IF(AND(Q9="Impacto",Q10="Impacto"),(AB9-(+AB9*T10)),IF(AND(Q9="Probabilidad",Q10="Impacto"),(AB8-(+AB8*T10)),IF(Q10="Probabilidad",AB9,""))),"")</f>
        <v>0.4</v>
      </c>
      <c r="AC10" s="131" t="str">
        <f t="shared" si="2"/>
        <v>Bajo</v>
      </c>
      <c r="AD10" s="127" t="s">
        <v>155</v>
      </c>
      <c r="AE10" s="132" t="s">
        <v>161</v>
      </c>
      <c r="AF10" s="132" t="s">
        <v>157</v>
      </c>
      <c r="AG10" s="175">
        <v>44972</v>
      </c>
      <c r="AH10" s="175"/>
      <c r="AI10" s="132"/>
      <c r="AJ10" s="177"/>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row>
    <row r="11" spans="1:68" ht="90" customHeight="1">
      <c r="A11" s="329">
        <v>2</v>
      </c>
      <c r="B11" s="295" t="s">
        <v>34</v>
      </c>
      <c r="C11" s="295" t="s">
        <v>162</v>
      </c>
      <c r="D11" s="295" t="s">
        <v>163</v>
      </c>
      <c r="E11" s="330" t="s">
        <v>164</v>
      </c>
      <c r="F11" s="295" t="s">
        <v>165</v>
      </c>
      <c r="G11" s="298">
        <v>8640</v>
      </c>
      <c r="H11" s="331" t="str">
        <f>IF(G11&lt;=0,"",IF(G11&lt;=2,"Muy Baja",IF(G11&lt;=24,"Baja",IF(G11&lt;=500,"Media",IF(G11&lt;=5000,"Alta","Muy Alta")))))</f>
        <v>Muy Alta</v>
      </c>
      <c r="I11" s="300">
        <f>IF(H11="","",IF(H11="Muy Baja",0.2,IF(H11="Baja",0.4,IF(H11="Media",0.6,IF(H11="Alta",0.8,IF(H11="Muy Alta",1,))))))</f>
        <v>1</v>
      </c>
      <c r="J11" s="301" t="s">
        <v>166</v>
      </c>
      <c r="K11" s="300" t="str">
        <f>IF(NOT(ISERROR(MATCH(J11,'[5]Tabla Impacto'!$B$221:$B$223,0))),'[5]Tabla Impacto'!$F$223&amp;"Por favor no seleccionar los criterios de impacto(Afectación Económica o presupuestal y Pérdida Reputacional)",J11)</f>
        <v>     Entre 100 y 500 SMLMV </v>
      </c>
      <c r="L11" s="331" t="str">
        <f>IF(OR(K11='[5]Tabla Impacto'!$C$11,K11='[5]Tabla Impacto'!$D$11),"Leve",IF(OR(K11='[5]Tabla Impacto'!$C$12,K11='[5]Tabla Impacto'!$D$12),"Menor",IF(OR(K11='[5]Tabla Impacto'!$C$13,K11='[5]Tabla Impacto'!$D$13),"Moderado",IF(OR(K11='[5]Tabla Impacto'!$C$14,K11='[5]Tabla Impacto'!$D$14),"Mayor",IF(OR(K11='[5]Tabla Impacto'!$C$15,K11='[5]Tabla Impacto'!$D$15),"Catastrófico","")))))</f>
        <v>Mayor</v>
      </c>
      <c r="M11" s="300">
        <f>IF(L11="","",IF(L11="Leve",0.2,IF(L11="Menor",0.4,IF(L11="Moderado",0.6,IF(L11="Mayor",0.8,IF(L11="Catastrófico",1,))))))</f>
        <v>0.8</v>
      </c>
      <c r="N11" s="302"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150">
        <v>1</v>
      </c>
      <c r="P11" s="193" t="s">
        <v>167</v>
      </c>
      <c r="Q11" s="126" t="s">
        <v>35</v>
      </c>
      <c r="R11" s="127" t="s">
        <v>41</v>
      </c>
      <c r="S11" s="127" t="s">
        <v>37</v>
      </c>
      <c r="T11" s="128" t="str">
        <f t="shared" si="0"/>
        <v>40%</v>
      </c>
      <c r="U11" s="127" t="s">
        <v>38</v>
      </c>
      <c r="V11" s="127" t="s">
        <v>50</v>
      </c>
      <c r="W11" s="127" t="s">
        <v>40</v>
      </c>
      <c r="X11" s="129">
        <f>_xlfn.IFERROR(IF(Q11="Probabilidad",(I11-(+I11*T11)),IF(Q11="Impacto",I11,"")),"")</f>
        <v>0.6</v>
      </c>
      <c r="Y11" s="173" t="str">
        <f>_xlfn.IFERROR(IF(X11="","",IF(X11&lt;=0.2,"Muy Baja",IF(X11&lt;=0.4,"Baja",IF(X11&lt;=0.6,"Media",IF(X11&lt;=0.8,"Alta","Muy Alta"))))),"")</f>
        <v>Media</v>
      </c>
      <c r="Z11" s="128">
        <f t="shared" si="1"/>
        <v>0.6</v>
      </c>
      <c r="AA11" s="173" t="str">
        <f>_xlfn.IFERROR(IF(AB11="","",IF(AB11&lt;=0.2,"Leve",IF(AB11&lt;=0.4,"Menor",IF(AB11&lt;=0.6,"Moderado",IF(AB11&lt;=0.8,"Mayor","Catastrófico"))))),"")</f>
        <v>Mayor</v>
      </c>
      <c r="AB11" s="128">
        <f>_xlfn.IFERROR(IF(Q11="Impacto",(M11-(+M11*T11)),IF(Q11="Probabilidad",M11,"")),"")</f>
        <v>0.8</v>
      </c>
      <c r="AC11" s="131" t="str">
        <f t="shared" si="2"/>
        <v>Alto</v>
      </c>
      <c r="AD11" s="127" t="s">
        <v>155</v>
      </c>
      <c r="AE11" s="132" t="s">
        <v>168</v>
      </c>
      <c r="AF11" s="132" t="s">
        <v>157</v>
      </c>
      <c r="AG11" s="175">
        <v>44941</v>
      </c>
      <c r="AH11" s="175"/>
      <c r="AI11" s="132"/>
      <c r="AJ11" s="177"/>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row>
    <row r="12" spans="1:68" ht="84" customHeight="1">
      <c r="A12" s="329"/>
      <c r="B12" s="295"/>
      <c r="C12" s="295"/>
      <c r="D12" s="295"/>
      <c r="E12" s="330"/>
      <c r="F12" s="295"/>
      <c r="G12" s="298"/>
      <c r="H12" s="331"/>
      <c r="I12" s="300"/>
      <c r="J12" s="301"/>
      <c r="K12" s="300">
        <f>IF(NOT(ISERROR(MATCH(J12,_xlfn.ANCHORARRAY(E17),0))),#REF!&amp;"Por favor no seleccionar los criterios de impacto",J12)</f>
        <v>0</v>
      </c>
      <c r="L12" s="331"/>
      <c r="M12" s="300"/>
      <c r="N12" s="302"/>
      <c r="O12" s="150">
        <v>2</v>
      </c>
      <c r="P12" s="193" t="s">
        <v>169</v>
      </c>
      <c r="Q12" s="126" t="s">
        <v>35</v>
      </c>
      <c r="R12" s="127" t="s">
        <v>41</v>
      </c>
      <c r="S12" s="127" t="s">
        <v>42</v>
      </c>
      <c r="T12" s="128" t="str">
        <f t="shared" si="0"/>
        <v>30%</v>
      </c>
      <c r="U12" s="127" t="s">
        <v>38</v>
      </c>
      <c r="V12" s="127" t="s">
        <v>39</v>
      </c>
      <c r="W12" s="127" t="s">
        <v>40</v>
      </c>
      <c r="X12" s="129">
        <f>_xlfn.IFERROR(IF(AND(Q11="Probabilidad",Q12="Probabilidad"),(Z11-(+Z11*T12)),IF(Q12="Probabilidad",(I11-(+I11*T12)),IF(Q12="Impacto",Z11,""))),"")</f>
        <v>0.42</v>
      </c>
      <c r="Y12" s="173" t="str">
        <f t="shared" si="4"/>
        <v>Media</v>
      </c>
      <c r="Z12" s="128">
        <f t="shared" si="1"/>
        <v>0.42</v>
      </c>
      <c r="AA12" s="173" t="str">
        <f t="shared" si="3"/>
        <v>Mayor</v>
      </c>
      <c r="AB12" s="128">
        <f>_xlfn.IFERROR(IF(AND(Q11="Impacto",Q12="Impacto"),(AB11-(+AB11*T12)),IF(Q12="Impacto",(M11-(+M11*T12)),IF(Q12="Probabilidad",AB11,""))),"")</f>
        <v>0.8</v>
      </c>
      <c r="AC12" s="131" t="str">
        <f t="shared" si="2"/>
        <v>Alto</v>
      </c>
      <c r="AD12" s="127" t="s">
        <v>155</v>
      </c>
      <c r="AE12" s="132" t="s">
        <v>170</v>
      </c>
      <c r="AF12" s="132" t="s">
        <v>157</v>
      </c>
      <c r="AG12" s="175">
        <v>44972</v>
      </c>
      <c r="AH12" s="175"/>
      <c r="AI12" s="132"/>
      <c r="AJ12" s="177"/>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row>
    <row r="13" spans="1:68" ht="113.25" customHeight="1">
      <c r="A13" s="176"/>
      <c r="B13" s="295"/>
      <c r="C13" s="295"/>
      <c r="D13" s="295"/>
      <c r="E13" s="330"/>
      <c r="F13" s="295"/>
      <c r="G13" s="298"/>
      <c r="H13" s="331"/>
      <c r="I13" s="300"/>
      <c r="J13" s="301"/>
      <c r="K13" s="124"/>
      <c r="L13" s="331"/>
      <c r="M13" s="300"/>
      <c r="N13" s="302"/>
      <c r="O13" s="150">
        <v>3</v>
      </c>
      <c r="P13" s="193" t="s">
        <v>171</v>
      </c>
      <c r="Q13" s="126" t="s">
        <v>35</v>
      </c>
      <c r="R13" s="127" t="s">
        <v>36</v>
      </c>
      <c r="S13" s="127" t="s">
        <v>42</v>
      </c>
      <c r="T13" s="128" t="str">
        <f>IF(AND(R12="Preventivo",S12="Automático"),"50%",IF(AND(R12="Preventivo",S12="Manual"),"40%",IF(AND(R12="Detectivo",S12="Automático"),"40%",IF(AND(R12="Detectivo",S12="Manual"),"30%",IF(AND(R12="Correctivo",S12="Automático"),"35%",IF(AND(R12="Correctivo",S12="Manual"),"25%",""))))))</f>
        <v>30%</v>
      </c>
      <c r="U13" s="127" t="s">
        <v>38</v>
      </c>
      <c r="V13" s="127" t="s">
        <v>39</v>
      </c>
      <c r="W13" s="127" t="s">
        <v>40</v>
      </c>
      <c r="X13" s="129"/>
      <c r="Y13" s="173" t="str">
        <f>_xlfn.IFERROR(IF(X12="","",IF(X12&lt;=0.2,"Muy Baja",IF(X12&lt;=0.4,"Baja",IF(X12&lt;=0.6,"Media",IF(X12&lt;=0.8,"Alta","Muy Alta"))))),"")</f>
        <v>Media</v>
      </c>
      <c r="Z13" s="128">
        <f>+X12</f>
        <v>0.42</v>
      </c>
      <c r="AA13" s="173" t="str">
        <f>_xlfn.IFERROR(IF(AB12="","",IF(AB12&lt;=0.2,"Leve",IF(AB12&lt;=0.4,"Menor",IF(AB12&lt;=0.6,"Moderado",IF(AB12&lt;=0.8,"Mayor","Catastrófico"))))),"")</f>
        <v>Mayor</v>
      </c>
      <c r="AB13" s="128">
        <f>_xlfn.IFERROR(IF(AND(Q11="Impacto",Q12="Impacto"),(AB11-(+AB11*T12)),IF(Q12="Impacto",(M11-(+M11*T12)),IF(Q12="Probabilidad",AB11,""))),"")</f>
        <v>0.8</v>
      </c>
      <c r="AC13" s="131" t="str">
        <f t="shared" si="2"/>
        <v>Alto</v>
      </c>
      <c r="AD13" s="127" t="s">
        <v>155</v>
      </c>
      <c r="AE13" s="232" t="s">
        <v>172</v>
      </c>
      <c r="AF13" s="132" t="s">
        <v>157</v>
      </c>
      <c r="AG13" s="175">
        <v>45000</v>
      </c>
      <c r="AH13" s="175"/>
      <c r="AI13" s="132"/>
      <c r="AJ13" s="177"/>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row>
    <row r="14" spans="1:68" ht="151.5" customHeight="1">
      <c r="A14" s="329">
        <v>3</v>
      </c>
      <c r="B14" s="295" t="s">
        <v>51</v>
      </c>
      <c r="C14" s="295" t="s">
        <v>173</v>
      </c>
      <c r="D14" s="295" t="s">
        <v>174</v>
      </c>
      <c r="E14" s="330" t="s">
        <v>175</v>
      </c>
      <c r="F14" s="295" t="s">
        <v>86</v>
      </c>
      <c r="G14" s="298">
        <v>360</v>
      </c>
      <c r="H14" s="331" t="str">
        <f>IF(G14&lt;=0,"",IF(G14&lt;=2,"Muy Baja",IF(G14&lt;=24,"Baja",IF(G14&lt;=500,"Media",IF(G14&lt;=5000,"Alta","Muy Alta")))))</f>
        <v>Media</v>
      </c>
      <c r="I14" s="300">
        <f>IF(H14="","",IF(H14="Muy Baja",0.2,IF(H14="Baja",0.4,IF(H14="Media",0.6,IF(H14="Alta",0.8,IF(H14="Muy Alta",1,))))))</f>
        <v>0.6</v>
      </c>
      <c r="J14" s="301" t="s">
        <v>44</v>
      </c>
      <c r="K14" s="300" t="str">
        <f>IF(NOT(ISERROR(MATCH(J14,'[5]Tabla Impacto'!$B$221:$B$223,0))),'[5]Tabla Impacto'!$F$223&amp;"Por favor no seleccionar los criterios de impacto(Afectación Económica o presupuestal y Pérdida Reputacional)",J14)</f>
        <v>     Mayor a 500 SMLMV </v>
      </c>
      <c r="L14" s="331" t="str">
        <f>IF(OR(K14='[5]Tabla Impacto'!$C$11,K14='[5]Tabla Impacto'!$D$11),"Leve",IF(OR(K14='[5]Tabla Impacto'!$C$12,K14='[5]Tabla Impacto'!$D$12),"Menor",IF(OR(K14='[5]Tabla Impacto'!$C$13,K14='[5]Tabla Impacto'!$D$13),"Moderado",IF(OR(K14='[5]Tabla Impacto'!$C$14,K14='[5]Tabla Impacto'!$D$14),"Mayor",IF(OR(K14='[5]Tabla Impacto'!$C$15,K14='[5]Tabla Impacto'!$D$15),"Catastrófico","")))))</f>
        <v>Catastrófico</v>
      </c>
      <c r="M14" s="300">
        <f>IF(L14="","",IF(L14="Leve",0.2,IF(L14="Menor",0.4,IF(L14="Moderado",0.6,IF(L14="Mayor",0.8,IF(L14="Catastrófico",1,))))))</f>
        <v>1</v>
      </c>
      <c r="N14" s="302" t="str">
        <f>IF(OR(AND(H14="Muy Baja",L14="Leve"),AND(H14="Muy Baja",L14="Menor"),AND(H14="Baja",L14="Leve")),"Bajo",IF(OR(AND(H14="Muy baja",L14="Moderado"),AND(H14="Baja",L14="Menor"),AND(H14="Baja",L14="Moderado"),AND(H14="Media",L14="Leve"),AND(H14="Media",L14="Menor"),AND(H14="Media",L14="Moderado"),AND(H14="Alta",L14="Leve"),AND(H14="Alta",L14="Menor")),"Moderado",IF(OR(AND(H14="Muy Baja",L14="Mayor"),AND(H14="Baja",L14="Mayor"),AND(H14="Media",L14="Mayor"),AND(H14="Alta",L14="Moderado"),AND(H14="Alta",L14="Mayor"),AND(H14="Muy Alta",L14="Leve"),AND(H14="Muy Alta",L14="Menor"),AND(H14="Muy Alta",L14="Moderado"),AND(H14="Muy Alta",L14="Mayor")),"Alto",IF(OR(AND(H14="Muy Baja",L14="Catastrófico"),AND(H14="Baja",L14="Catastrófico"),AND(H14="Media",L14="Catastrófico"),AND(H14="Alta",L14="Catastrófico"),AND(H14="Muy Alta",L14="Catastrófico")),"Extremo",""))))</f>
        <v>Extremo</v>
      </c>
      <c r="O14" s="150">
        <v>1</v>
      </c>
      <c r="P14" s="193" t="s">
        <v>176</v>
      </c>
      <c r="Q14" s="126" t="s">
        <v>35</v>
      </c>
      <c r="R14" s="127" t="s">
        <v>36</v>
      </c>
      <c r="S14" s="127" t="s">
        <v>42</v>
      </c>
      <c r="T14" s="128" t="str">
        <f>IF(AND(R14="Preventivo",S14="Automático"),"50%",IF(AND(R14="Preventivo",S14="Manual"),"40%",IF(AND(R14="Detectivo",S14="Automático"),"40%",IF(AND(R14="Detectivo",S14="Manual"),"30%",IF(AND(R14="Correctivo",S14="Automático"),"35%",IF(AND(R14="Correctivo",S14="Manual"),"25%",""))))))</f>
        <v>40%</v>
      </c>
      <c r="U14" s="127" t="s">
        <v>38</v>
      </c>
      <c r="V14" s="127" t="s">
        <v>39</v>
      </c>
      <c r="W14" s="127" t="s">
        <v>40</v>
      </c>
      <c r="X14" s="129">
        <f>_xlfn.IFERROR(IF(Q14="Probabilidad",(I14-(+I14*T14)),IF(Q14="Impacto",I14,"")),"")</f>
        <v>0.36</v>
      </c>
      <c r="Y14" s="173" t="str">
        <f>_xlfn.IFERROR(IF(X14="","",IF(X14&lt;=0.2,"Muy Baja",IF(X14&lt;=0.4,"Baja",IF(X14&lt;=0.6,"Media",IF(X14&lt;=0.8,"Alta","Muy Alta"))))),"")</f>
        <v>Baja</v>
      </c>
      <c r="Z14" s="128">
        <f>+X14</f>
        <v>0.36</v>
      </c>
      <c r="AA14" s="173" t="str">
        <f>_xlfn.IFERROR(IF(AB14="","",IF(AB14&lt;=0.2,"Leve",IF(AB14&lt;=0.4,"Menor",IF(AB14&lt;=0.6,"Moderado",IF(AB14&lt;=0.8,"Mayor","Catastrófico"))))),"")</f>
        <v>Catastrófico</v>
      </c>
      <c r="AB14" s="128">
        <f>_xlfn.IFERROR(IF(Q14="Impacto",(M14-(+M14*T14)),IF(Q14="Probabilidad",M14,"")),"")</f>
        <v>1</v>
      </c>
      <c r="AC14" s="131" t="str">
        <f t="shared" si="2"/>
        <v>Extremo</v>
      </c>
      <c r="AD14" s="127" t="s">
        <v>155</v>
      </c>
      <c r="AE14" s="132" t="s">
        <v>177</v>
      </c>
      <c r="AF14" s="132" t="s">
        <v>157</v>
      </c>
      <c r="AG14" s="175">
        <v>44972</v>
      </c>
      <c r="AH14" s="175"/>
      <c r="AI14" s="132"/>
      <c r="AJ14" s="177"/>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row>
    <row r="15" spans="1:68" ht="77.25" customHeight="1">
      <c r="A15" s="329"/>
      <c r="B15" s="295"/>
      <c r="C15" s="295"/>
      <c r="D15" s="295"/>
      <c r="E15" s="330"/>
      <c r="F15" s="295"/>
      <c r="G15" s="298"/>
      <c r="H15" s="331"/>
      <c r="I15" s="300"/>
      <c r="J15" s="301"/>
      <c r="K15" s="300">
        <f>IF(NOT(ISERROR(MATCH(J15,_xlfn.ANCHORARRAY(E18),0))),#REF!&amp;"Por favor no seleccionar los criterios de impacto",J15)</f>
        <v>0</v>
      </c>
      <c r="L15" s="331"/>
      <c r="M15" s="300"/>
      <c r="N15" s="302"/>
      <c r="O15" s="150">
        <v>2</v>
      </c>
      <c r="P15" s="193" t="s">
        <v>178</v>
      </c>
      <c r="Q15" s="126" t="s">
        <v>35</v>
      </c>
      <c r="R15" s="127" t="s">
        <v>36</v>
      </c>
      <c r="S15" s="127" t="s">
        <v>42</v>
      </c>
      <c r="T15" s="128" t="str">
        <f>IF(AND(R15="Preventivo",S15="Automático"),"50%",IF(AND(R15="Preventivo",S15="Manual"),"40%",IF(AND(R15="Detectivo",S15="Automático"),"40%",IF(AND(R15="Detectivo",S15="Manual"),"30%",IF(AND(R15="Correctivo",S15="Automático"),"35%",IF(AND(R15="Correctivo",S15="Manual"),"25%",""))))))</f>
        <v>40%</v>
      </c>
      <c r="U15" s="127" t="s">
        <v>38</v>
      </c>
      <c r="V15" s="127" t="s">
        <v>39</v>
      </c>
      <c r="W15" s="127" t="s">
        <v>40</v>
      </c>
      <c r="X15" s="154">
        <f>_xlfn.IFERROR(IF(AND(Q14="Probabilidad",Q15="Probabilidad"),(Z14-(+Z14*T15)),IF(Q15="Probabilidad",(I14-(+I14*T15)),IF(Q15="Impacto",Z14,""))),"")</f>
        <v>0.216</v>
      </c>
      <c r="Y15" s="173" t="str">
        <f t="shared" si="4"/>
        <v>Baja</v>
      </c>
      <c r="Z15" s="128">
        <f>+X15</f>
        <v>0.216</v>
      </c>
      <c r="AA15" s="173" t="str">
        <f t="shared" si="3"/>
        <v>Catastrófico</v>
      </c>
      <c r="AB15" s="128">
        <f>_xlfn.IFERROR(IF(AND(Q14="Impacto",Q15="Impacto"),(AB14-(+AB14*T15)),IF(Q15="Impacto",(M14-(+M14*T15)),IF(Q15="Probabilidad",AB14,""))),"")</f>
        <v>1</v>
      </c>
      <c r="AC15" s="131" t="str">
        <f t="shared" si="2"/>
        <v>Extremo</v>
      </c>
      <c r="AD15" s="127" t="s">
        <v>155</v>
      </c>
      <c r="AE15" s="132" t="s">
        <v>179</v>
      </c>
      <c r="AF15" s="132" t="s">
        <v>180</v>
      </c>
      <c r="AG15" s="175">
        <v>44941</v>
      </c>
      <c r="AH15" s="175"/>
      <c r="AI15" s="132"/>
      <c r="AJ15" s="177"/>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row>
    <row r="16" spans="1:68" ht="114.75" customHeight="1">
      <c r="A16" s="329"/>
      <c r="B16" s="295"/>
      <c r="C16" s="295"/>
      <c r="D16" s="295"/>
      <c r="E16" s="330"/>
      <c r="F16" s="295"/>
      <c r="G16" s="298"/>
      <c r="H16" s="331"/>
      <c r="I16" s="300"/>
      <c r="J16" s="301"/>
      <c r="K16" s="300">
        <f>IF(NOT(ISERROR(MATCH(J16,_xlfn.ANCHORARRAY(#REF!),0))),#REF!&amp;"Por favor no seleccionar los criterios de impacto",J16)</f>
        <v>0</v>
      </c>
      <c r="L16" s="331"/>
      <c r="M16" s="300"/>
      <c r="N16" s="302"/>
      <c r="O16" s="150">
        <v>3</v>
      </c>
      <c r="P16" s="219" t="s">
        <v>181</v>
      </c>
      <c r="Q16" s="126" t="s">
        <v>35</v>
      </c>
      <c r="R16" s="127" t="s">
        <v>36</v>
      </c>
      <c r="S16" s="127" t="s">
        <v>42</v>
      </c>
      <c r="T16" s="128" t="str">
        <f>IF(AND(R16="Preventivo",S16="Automático"),"50%",IF(AND(R16="Preventivo",S16="Manual"),"40%",IF(AND(R16="Detectivo",S16="Automático"),"40%",IF(AND(R16="Detectivo",S16="Manual"),"30%",IF(AND(R16="Correctivo",S16="Automático"),"35%",IF(AND(R16="Correctivo",S16="Manual"),"25%",""))))))</f>
        <v>40%</v>
      </c>
      <c r="U16" s="127" t="s">
        <v>38</v>
      </c>
      <c r="V16" s="127" t="s">
        <v>39</v>
      </c>
      <c r="W16" s="127" t="s">
        <v>40</v>
      </c>
      <c r="X16" s="129">
        <f>_xlfn.IFERROR(IF(AND(Q15="Probabilidad",Q16="Probabilidad"),(Z15-(+Z15*T16)),IF(AND(Q15="Impacto",Q16="Probabilidad"),(Z14-(+Z14*T16)),IF(Q16="Impacto",Z15,""))),"")</f>
        <v>0.1296</v>
      </c>
      <c r="Y16" s="173" t="str">
        <f t="shared" si="4"/>
        <v>Muy Baja</v>
      </c>
      <c r="Z16" s="128">
        <f>+X16</f>
        <v>0.1296</v>
      </c>
      <c r="AA16" s="173" t="str">
        <f t="shared" si="3"/>
        <v>Catastrófico</v>
      </c>
      <c r="AB16" s="128">
        <f>_xlfn.IFERROR(IF(AND(Q15="Impacto",Q16="Impacto"),(AB15-(+AB15*T16)),IF(AND(Q15="Probabilidad",Q16="Impacto"),(AB14-(+AB14*T16)),IF(Q16="Probabilidad",AB15,""))),"")</f>
        <v>1</v>
      </c>
      <c r="AC16" s="131" t="str">
        <f t="shared" si="2"/>
        <v>Extremo</v>
      </c>
      <c r="AD16" s="127" t="s">
        <v>155</v>
      </c>
      <c r="AE16" s="132" t="s">
        <v>182</v>
      </c>
      <c r="AF16" s="132" t="s">
        <v>157</v>
      </c>
      <c r="AG16" s="175">
        <v>44941</v>
      </c>
      <c r="AH16" s="175"/>
      <c r="AI16" s="132"/>
      <c r="AJ16" s="177"/>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row>
    <row r="17" spans="1:68" ht="135.75" customHeight="1">
      <c r="A17" s="329">
        <v>4</v>
      </c>
      <c r="B17" s="295" t="s">
        <v>43</v>
      </c>
      <c r="C17" s="295" t="s">
        <v>183</v>
      </c>
      <c r="D17" s="295" t="s">
        <v>184</v>
      </c>
      <c r="E17" s="330" t="s">
        <v>185</v>
      </c>
      <c r="F17" s="295" t="s">
        <v>86</v>
      </c>
      <c r="G17" s="298">
        <v>360</v>
      </c>
      <c r="H17" s="331" t="str">
        <f>IF(G17&lt;=0,"",IF(G17&lt;=2,"Muy Baja",IF(G17&lt;=24,"Baja",IF(G17&lt;=500,"Media",IF(G17&lt;=5000,"Alta","Muy Alta")))))</f>
        <v>Media</v>
      </c>
      <c r="I17" s="300">
        <f>IF(H17="","",IF(H17="Muy Baja",0.2,IF(H17="Baja",0.4,IF(H17="Media",0.6,IF(H17="Alta",0.8,IF(H17="Muy Alta",1,))))))</f>
        <v>0.6</v>
      </c>
      <c r="J17" s="301" t="s">
        <v>153</v>
      </c>
      <c r="K17" s="124" t="str">
        <f>IF(NOT(ISERROR(MATCH(J17,'[5]Tabla Impacto'!$B$221:$B$223,0))),'[5]Tabla Impacto'!$F$223&amp;"Por favor no seleccionar los criterios de impacto(Afectación Económica o presupuestal y Pérdida Reputacional)",J17)</f>
        <v>     El riesgo afecta la imagen de la entidad internamente, de conocimiento general, nivel interno, de junta dircetiva y accionistas y/o de provedores</v>
      </c>
      <c r="L17" s="331" t="str">
        <f>IF(OR(K17='[5]Tabla Impacto'!$C$11,K17='[5]Tabla Impacto'!$D$11),"Leve",IF(OR(K17='[5]Tabla Impacto'!$C$12,K17='[5]Tabla Impacto'!$D$12),"Menor",IF(OR(K17='[5]Tabla Impacto'!$C$13,K17='[5]Tabla Impacto'!$D$13),"Moderado",IF(OR(K17='[5]Tabla Impacto'!$C$14,K17='[5]Tabla Impacto'!$D$14),"Mayor",IF(OR(K17='[5]Tabla Impacto'!$C$15,K17='[5]Tabla Impacto'!$D$15),"Catastrófico","")))))</f>
        <v>Menor</v>
      </c>
      <c r="M17" s="300">
        <f>IF(L17="","",IF(L17="Leve",0.2,IF(L17="Menor",0.4,IF(L17="Moderado",0.6,IF(L17="Mayor",0.8,IF(L17="Catastrófico",1,))))))</f>
        <v>0.4</v>
      </c>
      <c r="N17" s="302" t="str">
        <f>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Moderado</v>
      </c>
      <c r="O17" s="150">
        <v>1</v>
      </c>
      <c r="P17" s="193" t="s">
        <v>186</v>
      </c>
      <c r="Q17" s="126" t="s">
        <v>35</v>
      </c>
      <c r="R17" s="127" t="s">
        <v>36</v>
      </c>
      <c r="S17" s="127" t="s">
        <v>42</v>
      </c>
      <c r="T17" s="128" t="str">
        <f>IF(AND(R17="Preventivo",S17="Automático"),"50%",IF(AND(R17="Preventivo",S17="Manual"),"40%",IF(AND(R17="Detectivo",S17="Automático"),"40%",IF(AND(R17="Detectivo",S17="Manual"),"30%",IF(AND(R17="Correctivo",S17="Automático"),"35%",IF(AND(R17="Correctivo",S17="Manual"),"25%",""))))))</f>
        <v>40%</v>
      </c>
      <c r="U17" s="127" t="s">
        <v>38</v>
      </c>
      <c r="V17" s="127" t="s">
        <v>39</v>
      </c>
      <c r="W17" s="127" t="s">
        <v>40</v>
      </c>
      <c r="X17" s="129">
        <f>_xlfn.IFERROR(IF(Q17="Probabilidad",(I17-(+I17*T17)),IF(Q17="Impacto",I17,"")),"")</f>
        <v>0.36</v>
      </c>
      <c r="Y17" s="173" t="str">
        <f>_xlfn.IFERROR(IF(X17="","",IF(X17&lt;=0.2,"Muy Baja",IF(X17&lt;=0.4,"Baja",IF(X17&lt;=0.6,"Media",IF(X17&lt;=0.8,"Alta","Muy Alta"))))),"")</f>
        <v>Baja</v>
      </c>
      <c r="Z17" s="128">
        <f>+X17</f>
        <v>0.36</v>
      </c>
      <c r="AA17" s="173" t="str">
        <f>_xlfn.IFERROR(IF(AB17="","",IF(AB17&lt;=0.2,"Leve",IF(AB17&lt;=0.4,"Menor",IF(AB17&lt;=0.6,"Moderado",IF(AB17&lt;=0.8,"Mayor","Catastrófico"))))),"")</f>
        <v>Menor</v>
      </c>
      <c r="AB17" s="128">
        <f>_xlfn.IFERROR(IF(Q17="Impacto",(M17-(+M17*T17)),IF(Q17="Probabilidad",M17,"")),"")</f>
        <v>0.4</v>
      </c>
      <c r="AC17" s="131" t="str">
        <f t="shared" si="2"/>
        <v>Moderado</v>
      </c>
      <c r="AD17" s="127" t="s">
        <v>155</v>
      </c>
      <c r="AE17" s="132" t="s">
        <v>187</v>
      </c>
      <c r="AF17" s="132" t="s">
        <v>188</v>
      </c>
      <c r="AG17" s="175">
        <v>45000</v>
      </c>
      <c r="AH17" s="175"/>
      <c r="AI17" s="132"/>
      <c r="AJ17" s="177"/>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row>
    <row r="18" spans="1:68" ht="90.75" customHeight="1" thickBot="1">
      <c r="A18" s="332"/>
      <c r="B18" s="304"/>
      <c r="C18" s="304"/>
      <c r="D18" s="304"/>
      <c r="E18" s="333"/>
      <c r="F18" s="304"/>
      <c r="G18" s="307"/>
      <c r="H18" s="334"/>
      <c r="I18" s="312"/>
      <c r="J18" s="313"/>
      <c r="K18" s="159">
        <f>IF(NOT(ISERROR(MATCH(J18,'[5]Tabla Impacto'!$B$221:$B$223,0))),'[5]Tabla Impacto'!$F$223&amp;"Por favor no seleccionar los criterios de impacto(Afectación Económica o presupuestal y Pérdida Reputacional)",J18)</f>
        <v>0</v>
      </c>
      <c r="L18" s="334"/>
      <c r="M18" s="312"/>
      <c r="N18" s="314"/>
      <c r="O18" s="183">
        <v>2</v>
      </c>
      <c r="P18" s="213" t="s">
        <v>189</v>
      </c>
      <c r="Q18" s="185" t="str">
        <f>IF(OR(R18="Preventivo",R18="Detectivo"),"Probabilidad",IF(R18="Correctivo","Impacto",""))</f>
        <v>Probabilidad</v>
      </c>
      <c r="R18" s="186" t="s">
        <v>36</v>
      </c>
      <c r="S18" s="186" t="s">
        <v>42</v>
      </c>
      <c r="T18" s="187" t="str">
        <f>IF(AND(R18="Preventivo",S18="Automático"),"50%",IF(AND(R18="Preventivo",S18="Manual"),"40%",IF(AND(R18="Detectivo",S18="Automático"),"40%",IF(AND(R18="Detectivo",S18="Manual"),"30%",IF(AND(R18="Correctivo",S18="Automático"),"35%",IF(AND(R18="Correctivo",S18="Manual"),"25%",""))))))</f>
        <v>40%</v>
      </c>
      <c r="U18" s="186" t="s">
        <v>48</v>
      </c>
      <c r="V18" s="186" t="s">
        <v>39</v>
      </c>
      <c r="W18" s="186" t="s">
        <v>40</v>
      </c>
      <c r="X18" s="188">
        <f>_xlfn.IFERROR(IF(Q18="Probabilidad",(I18-(+I18*T18)),IF(Q18="Impacto",I18,"")),"")</f>
        <v>0</v>
      </c>
      <c r="Y18" s="168" t="str">
        <f>_xlfn.IFERROR(IF(X18="","",IF(X18&lt;=0.2,"Muy Baja",IF(X18&lt;=0.4,"Baja",IF(X18&lt;=0.6,"Media",IF(X18&lt;=0.8,"Alta","Muy Alta"))))),"")</f>
        <v>Muy Baja</v>
      </c>
      <c r="Z18" s="187">
        <f>+X18</f>
        <v>0</v>
      </c>
      <c r="AA18" s="168" t="str">
        <f>_xlfn.IFERROR(IF(AB18="","",IF(AB18&lt;=0.2,"Leve",IF(AB18&lt;=0.4,"Menor",IF(AB18&lt;=0.6,"Moderado",IF(AB18&lt;=0.8,"Mayor","Catastrófico"))))),"")</f>
        <v>Leve</v>
      </c>
      <c r="AB18" s="187">
        <f>_xlfn.IFERROR(IF(Q18="Impacto",(M18-(+M18*T18)),IF(Q18="Probabilidad",M18,"")),"")</f>
        <v>0</v>
      </c>
      <c r="AC18" s="189" t="str">
        <f t="shared" si="2"/>
        <v>Bajo</v>
      </c>
      <c r="AD18" s="186" t="s">
        <v>155</v>
      </c>
      <c r="AE18" s="156" t="s">
        <v>190</v>
      </c>
      <c r="AF18" s="156" t="s">
        <v>188</v>
      </c>
      <c r="AG18" s="191">
        <v>45000</v>
      </c>
      <c r="AH18" s="191"/>
      <c r="AI18" s="156"/>
      <c r="AJ18" s="192"/>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row>
  </sheetData>
  <sheetProtection/>
  <mergeCells count="98">
    <mergeCell ref="N17:N18"/>
    <mergeCell ref="G17:G18"/>
    <mergeCell ref="H17:H18"/>
    <mergeCell ref="I17:I18"/>
    <mergeCell ref="J17:J18"/>
    <mergeCell ref="L17:L18"/>
    <mergeCell ref="M17:M18"/>
    <mergeCell ref="A17:A18"/>
    <mergeCell ref="B17:B18"/>
    <mergeCell ref="C17:C18"/>
    <mergeCell ref="D17:D18"/>
    <mergeCell ref="E17:E18"/>
    <mergeCell ref="F17:F18"/>
    <mergeCell ref="I14:I16"/>
    <mergeCell ref="J14:J16"/>
    <mergeCell ref="K14:K16"/>
    <mergeCell ref="L14:L16"/>
    <mergeCell ref="M14:M16"/>
    <mergeCell ref="N14:N16"/>
    <mergeCell ref="M11:M13"/>
    <mergeCell ref="N11:N13"/>
    <mergeCell ref="A14:A16"/>
    <mergeCell ref="B14:B16"/>
    <mergeCell ref="C14:C16"/>
    <mergeCell ref="D14:D16"/>
    <mergeCell ref="E14:E16"/>
    <mergeCell ref="F14:F16"/>
    <mergeCell ref="G14:G16"/>
    <mergeCell ref="H14:H16"/>
    <mergeCell ref="G11:G13"/>
    <mergeCell ref="H11:H13"/>
    <mergeCell ref="I11:I13"/>
    <mergeCell ref="J11:J13"/>
    <mergeCell ref="K11:K12"/>
    <mergeCell ref="L11:L13"/>
    <mergeCell ref="A11:A12"/>
    <mergeCell ref="B11:B13"/>
    <mergeCell ref="C11:C13"/>
    <mergeCell ref="D11:D13"/>
    <mergeCell ref="E11:E13"/>
    <mergeCell ref="F11:F13"/>
    <mergeCell ref="I7:I10"/>
    <mergeCell ref="J7:J10"/>
    <mergeCell ref="K7:K10"/>
    <mergeCell ref="L7:L10"/>
    <mergeCell ref="M7:M10"/>
    <mergeCell ref="N7:N10"/>
    <mergeCell ref="AI5:AI6"/>
    <mergeCell ref="AJ5:AJ6"/>
    <mergeCell ref="A7:A10"/>
    <mergeCell ref="B7:B10"/>
    <mergeCell ref="C7:C10"/>
    <mergeCell ref="D7:D10"/>
    <mergeCell ref="E7:E10"/>
    <mergeCell ref="F7:F10"/>
    <mergeCell ref="G7:G10"/>
    <mergeCell ref="H7:H10"/>
    <mergeCell ref="AC5:AC6"/>
    <mergeCell ref="AD5:AD6"/>
    <mergeCell ref="AE5:AE6"/>
    <mergeCell ref="AF5:AF6"/>
    <mergeCell ref="AG5:AG6"/>
    <mergeCell ref="AH5:AH6"/>
    <mergeCell ref="R5:W5"/>
    <mergeCell ref="X5:X6"/>
    <mergeCell ref="Y5:Y6"/>
    <mergeCell ref="Z5:Z6"/>
    <mergeCell ref="AA5:AA6"/>
    <mergeCell ref="AB5:AB6"/>
    <mergeCell ref="L5:L6"/>
    <mergeCell ref="M5:M6"/>
    <mergeCell ref="N5:N6"/>
    <mergeCell ref="O5:O6"/>
    <mergeCell ref="P5:P6"/>
    <mergeCell ref="Q5:Q6"/>
    <mergeCell ref="F5:F6"/>
    <mergeCell ref="G5:G6"/>
    <mergeCell ref="H5:H6"/>
    <mergeCell ref="I5:I6"/>
    <mergeCell ref="J5:J6"/>
    <mergeCell ref="K5:K6"/>
    <mergeCell ref="A4:G4"/>
    <mergeCell ref="H4:N4"/>
    <mergeCell ref="O4:W4"/>
    <mergeCell ref="X4:AD4"/>
    <mergeCell ref="AE4:AJ4"/>
    <mergeCell ref="A5:A6"/>
    <mergeCell ref="B5:B6"/>
    <mergeCell ref="C5:C6"/>
    <mergeCell ref="D5:D6"/>
    <mergeCell ref="E5:E6"/>
    <mergeCell ref="A1:B1"/>
    <mergeCell ref="C1:N1"/>
    <mergeCell ref="O1:Q1"/>
    <mergeCell ref="A2:B2"/>
    <mergeCell ref="C2:N2"/>
    <mergeCell ref="A3:B3"/>
    <mergeCell ref="C3:N3"/>
  </mergeCells>
  <conditionalFormatting sqref="H7 H11">
    <cfRule type="cellIs" priority="103" dxfId="5" operator="equal">
      <formula>"Muy Alta"</formula>
    </cfRule>
    <cfRule type="cellIs" priority="104" dxfId="4" operator="equal">
      <formula>"Alta"</formula>
    </cfRule>
    <cfRule type="cellIs" priority="105" dxfId="3" operator="equal">
      <formula>"Media"</formula>
    </cfRule>
    <cfRule type="cellIs" priority="106" dxfId="387" operator="equal">
      <formula>"Baja"</formula>
    </cfRule>
    <cfRule type="cellIs" priority="107" dxfId="388" operator="equal">
      <formula>"Muy Baja"</formula>
    </cfRule>
  </conditionalFormatting>
  <conditionalFormatting sqref="L7 L11 L14 L17">
    <cfRule type="cellIs" priority="98" dxfId="5" operator="equal">
      <formula>"Catastrófico"</formula>
    </cfRule>
    <cfRule type="cellIs" priority="99" dxfId="4" operator="equal">
      <formula>"Mayor"</formula>
    </cfRule>
    <cfRule type="cellIs" priority="100" dxfId="3" operator="equal">
      <formula>"Moderado"</formula>
    </cfRule>
    <cfRule type="cellIs" priority="101" dxfId="387" operator="equal">
      <formula>"Menor"</formula>
    </cfRule>
    <cfRule type="cellIs" priority="102" dxfId="388" operator="equal">
      <formula>"Leve"</formula>
    </cfRule>
  </conditionalFormatting>
  <conditionalFormatting sqref="N7">
    <cfRule type="cellIs" priority="94" dxfId="2" operator="equal">
      <formula>"Extremo"</formula>
    </cfRule>
    <cfRule type="cellIs" priority="95" dxfId="1" operator="equal">
      <formula>"Alto"</formula>
    </cfRule>
    <cfRule type="cellIs" priority="96" dxfId="0" operator="equal">
      <formula>"Moderado"</formula>
    </cfRule>
    <cfRule type="cellIs" priority="97" dxfId="388" operator="equal">
      <formula>"Bajo"</formula>
    </cfRule>
  </conditionalFormatting>
  <conditionalFormatting sqref="Y7:Y10">
    <cfRule type="cellIs" priority="89" dxfId="5" operator="equal">
      <formula>"Muy Alta"</formula>
    </cfRule>
    <cfRule type="cellIs" priority="90" dxfId="4" operator="equal">
      <formula>"Alta"</formula>
    </cfRule>
    <cfRule type="cellIs" priority="91" dxfId="3" operator="equal">
      <formula>"Media"</formula>
    </cfRule>
    <cfRule type="cellIs" priority="92" dxfId="387" operator="equal">
      <formula>"Baja"</formula>
    </cfRule>
    <cfRule type="cellIs" priority="93" dxfId="388" operator="equal">
      <formula>"Muy Baja"</formula>
    </cfRule>
  </conditionalFormatting>
  <conditionalFormatting sqref="AA7:AA10">
    <cfRule type="cellIs" priority="84" dxfId="5" operator="equal">
      <formula>"Catastrófico"</formula>
    </cfRule>
    <cfRule type="cellIs" priority="85" dxfId="4" operator="equal">
      <formula>"Mayor"</formula>
    </cfRule>
    <cfRule type="cellIs" priority="86" dxfId="3" operator="equal">
      <formula>"Moderado"</formula>
    </cfRule>
    <cfRule type="cellIs" priority="87" dxfId="387" operator="equal">
      <formula>"Menor"</formula>
    </cfRule>
    <cfRule type="cellIs" priority="88" dxfId="388" operator="equal">
      <formula>"Leve"</formula>
    </cfRule>
  </conditionalFormatting>
  <conditionalFormatting sqref="AC7:AC10">
    <cfRule type="cellIs" priority="80" dxfId="2" operator="equal">
      <formula>"Extremo"</formula>
    </cfRule>
    <cfRule type="cellIs" priority="81" dxfId="1" operator="equal">
      <formula>"Alto"</formula>
    </cfRule>
    <cfRule type="cellIs" priority="82" dxfId="0" operator="equal">
      <formula>"Moderado"</formula>
    </cfRule>
    <cfRule type="cellIs" priority="83" dxfId="388" operator="equal">
      <formula>"Bajo"</formula>
    </cfRule>
  </conditionalFormatting>
  <conditionalFormatting sqref="N11">
    <cfRule type="cellIs" priority="76" dxfId="2" operator="equal">
      <formula>"Extremo"</formula>
    </cfRule>
    <cfRule type="cellIs" priority="77" dxfId="1" operator="equal">
      <formula>"Alto"</formula>
    </cfRule>
    <cfRule type="cellIs" priority="78" dxfId="0" operator="equal">
      <formula>"Moderado"</formula>
    </cfRule>
    <cfRule type="cellIs" priority="79" dxfId="388" operator="equal">
      <formula>"Bajo"</formula>
    </cfRule>
  </conditionalFormatting>
  <conditionalFormatting sqref="Y11:Y13">
    <cfRule type="cellIs" priority="71" dxfId="5" operator="equal">
      <formula>"Muy Alta"</formula>
    </cfRule>
    <cfRule type="cellIs" priority="72" dxfId="4" operator="equal">
      <formula>"Alta"</formula>
    </cfRule>
    <cfRule type="cellIs" priority="73" dxfId="3" operator="equal">
      <formula>"Media"</formula>
    </cfRule>
    <cfRule type="cellIs" priority="74" dxfId="387" operator="equal">
      <formula>"Baja"</formula>
    </cfRule>
    <cfRule type="cellIs" priority="75" dxfId="388" operator="equal">
      <formula>"Muy Baja"</formula>
    </cfRule>
  </conditionalFormatting>
  <conditionalFormatting sqref="AA11:AA13">
    <cfRule type="cellIs" priority="66" dxfId="5" operator="equal">
      <formula>"Catastrófico"</formula>
    </cfRule>
    <cfRule type="cellIs" priority="67" dxfId="4" operator="equal">
      <formula>"Mayor"</formula>
    </cfRule>
    <cfRule type="cellIs" priority="68" dxfId="3" operator="equal">
      <formula>"Moderado"</formula>
    </cfRule>
    <cfRule type="cellIs" priority="69" dxfId="387" operator="equal">
      <formula>"Menor"</formula>
    </cfRule>
    <cfRule type="cellIs" priority="70" dxfId="388" operator="equal">
      <formula>"Leve"</formula>
    </cfRule>
  </conditionalFormatting>
  <conditionalFormatting sqref="AC11:AC13">
    <cfRule type="cellIs" priority="62" dxfId="2" operator="equal">
      <formula>"Extremo"</formula>
    </cfRule>
    <cfRule type="cellIs" priority="63" dxfId="1" operator="equal">
      <formula>"Alto"</formula>
    </cfRule>
    <cfRule type="cellIs" priority="64" dxfId="0" operator="equal">
      <formula>"Moderado"</formula>
    </cfRule>
    <cfRule type="cellIs" priority="65" dxfId="388" operator="equal">
      <formula>"Bajo"</formula>
    </cfRule>
  </conditionalFormatting>
  <conditionalFormatting sqref="H14">
    <cfRule type="cellIs" priority="57" dxfId="5" operator="equal">
      <formula>"Muy Alta"</formula>
    </cfRule>
    <cfRule type="cellIs" priority="58" dxfId="4" operator="equal">
      <formula>"Alta"</formula>
    </cfRule>
    <cfRule type="cellIs" priority="59" dxfId="3" operator="equal">
      <formula>"Media"</formula>
    </cfRule>
    <cfRule type="cellIs" priority="60" dxfId="387" operator="equal">
      <formula>"Baja"</formula>
    </cfRule>
    <cfRule type="cellIs" priority="61" dxfId="388" operator="equal">
      <formula>"Muy Baja"</formula>
    </cfRule>
  </conditionalFormatting>
  <conditionalFormatting sqref="N14">
    <cfRule type="cellIs" priority="53" dxfId="2" operator="equal">
      <formula>"Extremo"</formula>
    </cfRule>
    <cfRule type="cellIs" priority="54" dxfId="1" operator="equal">
      <formula>"Alto"</formula>
    </cfRule>
    <cfRule type="cellIs" priority="55" dxfId="0" operator="equal">
      <formula>"Moderado"</formula>
    </cfRule>
    <cfRule type="cellIs" priority="56" dxfId="388" operator="equal">
      <formula>"Bajo"</formula>
    </cfRule>
  </conditionalFormatting>
  <conditionalFormatting sqref="Y14:Y16">
    <cfRule type="cellIs" priority="48" dxfId="5" operator="equal">
      <formula>"Muy Alta"</formula>
    </cfRule>
    <cfRule type="cellIs" priority="49" dxfId="4" operator="equal">
      <formula>"Alta"</formula>
    </cfRule>
    <cfRule type="cellIs" priority="50" dxfId="3" operator="equal">
      <formula>"Media"</formula>
    </cfRule>
    <cfRule type="cellIs" priority="51" dxfId="387" operator="equal">
      <formula>"Baja"</formula>
    </cfRule>
    <cfRule type="cellIs" priority="52" dxfId="388" operator="equal">
      <formula>"Muy Baja"</formula>
    </cfRule>
  </conditionalFormatting>
  <conditionalFormatting sqref="AA14:AA16">
    <cfRule type="cellIs" priority="43" dxfId="5" operator="equal">
      <formula>"Catastrófico"</formula>
    </cfRule>
    <cfRule type="cellIs" priority="44" dxfId="4" operator="equal">
      <formula>"Mayor"</formula>
    </cfRule>
    <cfRule type="cellIs" priority="45" dxfId="3" operator="equal">
      <formula>"Moderado"</formula>
    </cfRule>
    <cfRule type="cellIs" priority="46" dxfId="387" operator="equal">
      <formula>"Menor"</formula>
    </cfRule>
    <cfRule type="cellIs" priority="47" dxfId="388" operator="equal">
      <formula>"Leve"</formula>
    </cfRule>
  </conditionalFormatting>
  <conditionalFormatting sqref="AC14:AC16">
    <cfRule type="cellIs" priority="39" dxfId="2" operator="equal">
      <formula>"Extremo"</formula>
    </cfRule>
    <cfRule type="cellIs" priority="40" dxfId="1" operator="equal">
      <formula>"Alto"</formula>
    </cfRule>
    <cfRule type="cellIs" priority="41" dxfId="0" operator="equal">
      <formula>"Moderado"</formula>
    </cfRule>
    <cfRule type="cellIs" priority="42" dxfId="388" operator="equal">
      <formula>"Bajo"</formula>
    </cfRule>
  </conditionalFormatting>
  <conditionalFormatting sqref="H17">
    <cfRule type="cellIs" priority="34" dxfId="5" operator="equal">
      <formula>"Muy Alta"</formula>
    </cfRule>
    <cfRule type="cellIs" priority="35" dxfId="4" operator="equal">
      <formula>"Alta"</formula>
    </cfRule>
    <cfRule type="cellIs" priority="36" dxfId="3" operator="equal">
      <formula>"Media"</formula>
    </cfRule>
    <cfRule type="cellIs" priority="37" dxfId="387" operator="equal">
      <formula>"Baja"</formula>
    </cfRule>
    <cfRule type="cellIs" priority="38" dxfId="388" operator="equal">
      <formula>"Muy Baja"</formula>
    </cfRule>
  </conditionalFormatting>
  <conditionalFormatting sqref="N17">
    <cfRule type="cellIs" priority="30" dxfId="2" operator="equal">
      <formula>"Extremo"</formula>
    </cfRule>
    <cfRule type="cellIs" priority="31" dxfId="1" operator="equal">
      <formula>"Alto"</formula>
    </cfRule>
    <cfRule type="cellIs" priority="32" dxfId="0" operator="equal">
      <formula>"Moderado"</formula>
    </cfRule>
    <cfRule type="cellIs" priority="33" dxfId="388" operator="equal">
      <formula>"Bajo"</formula>
    </cfRule>
  </conditionalFormatting>
  <conditionalFormatting sqref="Y17">
    <cfRule type="cellIs" priority="25" dxfId="5" operator="equal">
      <formula>"Muy Alta"</formula>
    </cfRule>
    <cfRule type="cellIs" priority="26" dxfId="4" operator="equal">
      <formula>"Alta"</formula>
    </cfRule>
    <cfRule type="cellIs" priority="27" dxfId="3" operator="equal">
      <formula>"Media"</formula>
    </cfRule>
    <cfRule type="cellIs" priority="28" dxfId="387" operator="equal">
      <formula>"Baja"</formula>
    </cfRule>
    <cfRule type="cellIs" priority="29" dxfId="388" operator="equal">
      <formula>"Muy Baja"</formula>
    </cfRule>
  </conditionalFormatting>
  <conditionalFormatting sqref="AA17">
    <cfRule type="cellIs" priority="20" dxfId="5" operator="equal">
      <formula>"Catastrófico"</formula>
    </cfRule>
    <cfRule type="cellIs" priority="21" dxfId="4" operator="equal">
      <formula>"Mayor"</formula>
    </cfRule>
    <cfRule type="cellIs" priority="22" dxfId="3" operator="equal">
      <formula>"Moderado"</formula>
    </cfRule>
    <cfRule type="cellIs" priority="23" dxfId="387" operator="equal">
      <formula>"Menor"</formula>
    </cfRule>
    <cfRule type="cellIs" priority="24" dxfId="388" operator="equal">
      <formula>"Leve"</formula>
    </cfRule>
  </conditionalFormatting>
  <conditionalFormatting sqref="AC17">
    <cfRule type="cellIs" priority="16" dxfId="2" operator="equal">
      <formula>"Extremo"</formula>
    </cfRule>
    <cfRule type="cellIs" priority="17" dxfId="1" operator="equal">
      <formula>"Alto"</formula>
    </cfRule>
    <cfRule type="cellIs" priority="18" dxfId="0" operator="equal">
      <formula>"Moderado"</formula>
    </cfRule>
    <cfRule type="cellIs" priority="19" dxfId="388" operator="equal">
      <formula>"Bajo"</formula>
    </cfRule>
  </conditionalFormatting>
  <conditionalFormatting sqref="Y18">
    <cfRule type="cellIs" priority="11" dxfId="5" operator="equal">
      <formula>"Muy Alta"</formula>
    </cfRule>
    <cfRule type="cellIs" priority="12" dxfId="4" operator="equal">
      <formula>"Alta"</formula>
    </cfRule>
    <cfRule type="cellIs" priority="13" dxfId="3" operator="equal">
      <formula>"Media"</formula>
    </cfRule>
    <cfRule type="cellIs" priority="14" dxfId="387" operator="equal">
      <formula>"Baja"</formula>
    </cfRule>
    <cfRule type="cellIs" priority="15" dxfId="388" operator="equal">
      <formula>"Muy Baja"</formula>
    </cfRule>
  </conditionalFormatting>
  <conditionalFormatting sqref="AA18">
    <cfRule type="cellIs" priority="6" dxfId="5" operator="equal">
      <formula>"Catastrófico"</formula>
    </cfRule>
    <cfRule type="cellIs" priority="7" dxfId="4" operator="equal">
      <formula>"Mayor"</formula>
    </cfRule>
    <cfRule type="cellIs" priority="8" dxfId="3" operator="equal">
      <formula>"Moderado"</formula>
    </cfRule>
    <cfRule type="cellIs" priority="9" dxfId="387" operator="equal">
      <formula>"Menor"</formula>
    </cfRule>
    <cfRule type="cellIs" priority="10" dxfId="388" operator="equal">
      <formula>"Leve"</formula>
    </cfRule>
  </conditionalFormatting>
  <conditionalFormatting sqref="AC18">
    <cfRule type="cellIs" priority="2" dxfId="2" operator="equal">
      <formula>"Extremo"</formula>
    </cfRule>
    <cfRule type="cellIs" priority="3" dxfId="1" operator="equal">
      <formula>"Alto"</formula>
    </cfRule>
    <cfRule type="cellIs" priority="4" dxfId="0" operator="equal">
      <formula>"Moderado"</formula>
    </cfRule>
    <cfRule type="cellIs" priority="5" dxfId="388" operator="equal">
      <formula>"Bajo"</formula>
    </cfRule>
  </conditionalFormatting>
  <conditionalFormatting sqref="K7:K18">
    <cfRule type="containsText" priority="1" dxfId="389" operator="containsText" text="❌">
      <formula>NOT(ISERROR(SEARCH("❌",K7)))</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P9"/>
  <sheetViews>
    <sheetView zoomScalePageLayoutView="0" workbookViewId="0" topLeftCell="A1">
      <selection activeCell="C7" sqref="C7:C9"/>
    </sheetView>
  </sheetViews>
  <sheetFormatPr defaultColWidth="11.421875" defaultRowHeight="15"/>
  <cols>
    <col min="1" max="1" width="4.00390625" style="85" bestFit="1" customWidth="1"/>
    <col min="2" max="2" width="14.140625" style="85" customWidth="1"/>
    <col min="3" max="3" width="20.7109375" style="85" customWidth="1"/>
    <col min="4" max="4" width="17.7109375" style="85" customWidth="1"/>
    <col min="5" max="5" width="35.28125" style="79" customWidth="1"/>
    <col min="6" max="6" width="19.00390625" style="85" customWidth="1"/>
    <col min="7" max="7" width="17.8515625" style="79" customWidth="1"/>
    <col min="8" max="8" width="16.57421875" style="79" customWidth="1"/>
    <col min="9" max="9" width="6.28125" style="79" bestFit="1" customWidth="1"/>
    <col min="10" max="10" width="27.28125" style="79" bestFit="1" customWidth="1"/>
    <col min="11" max="11" width="30.57421875" style="79" hidden="1" customWidth="1"/>
    <col min="12" max="12" width="17.57421875" style="79" customWidth="1"/>
    <col min="13" max="13" width="6.28125" style="79" bestFit="1" customWidth="1"/>
    <col min="14" max="14" width="16.00390625" style="79" customWidth="1"/>
    <col min="15" max="15" width="5.8515625" style="79" customWidth="1"/>
    <col min="16" max="16" width="31.00390625" style="79" customWidth="1"/>
    <col min="17" max="17" width="19.7109375" style="79" customWidth="1"/>
    <col min="18" max="18" width="6.8515625" style="79" customWidth="1"/>
    <col min="19" max="19" width="5.00390625" style="79" customWidth="1"/>
    <col min="20" max="20" width="5.57421875" style="79" customWidth="1"/>
    <col min="21" max="21" width="7.140625" style="79" customWidth="1"/>
    <col min="22" max="22" width="6.7109375" style="79" customWidth="1"/>
    <col min="23" max="23" width="7.57421875" style="79" customWidth="1"/>
    <col min="24" max="24" width="38.28125" style="79" hidden="1" customWidth="1"/>
    <col min="25" max="25" width="8.7109375" style="79" customWidth="1"/>
    <col min="26" max="26" width="10.421875" style="79" customWidth="1"/>
    <col min="27" max="27" width="9.28125" style="79" customWidth="1"/>
    <col min="28" max="28" width="9.140625" style="79" customWidth="1"/>
    <col min="29" max="29" width="8.421875" style="79" customWidth="1"/>
    <col min="30" max="30" width="7.28125" style="79" customWidth="1"/>
    <col min="31" max="31" width="33.7109375" style="79" customWidth="1"/>
    <col min="32" max="32" width="18.8515625" style="79" customWidth="1"/>
    <col min="33" max="33" width="26.140625" style="79" customWidth="1"/>
    <col min="34" max="34" width="14.8515625" style="79" customWidth="1"/>
    <col min="35" max="35" width="18.57421875" style="79" customWidth="1"/>
    <col min="36" max="36" width="21.00390625" style="79" customWidth="1"/>
    <col min="37" max="16384" width="11.421875" style="79" customWidth="1"/>
  </cols>
  <sheetData>
    <row r="1" spans="1:68" ht="26.25" customHeight="1">
      <c r="A1" s="315" t="s">
        <v>1</v>
      </c>
      <c r="B1" s="316"/>
      <c r="C1" s="335" t="s">
        <v>191</v>
      </c>
      <c r="D1" s="335"/>
      <c r="E1" s="335"/>
      <c r="F1" s="335"/>
      <c r="G1" s="335"/>
      <c r="H1" s="335"/>
      <c r="I1" s="335"/>
      <c r="J1" s="335"/>
      <c r="K1" s="335"/>
      <c r="L1" s="335"/>
      <c r="M1" s="335"/>
      <c r="N1" s="335"/>
      <c r="O1" s="318"/>
      <c r="P1" s="318"/>
      <c r="Q1" s="318"/>
      <c r="R1" s="138"/>
      <c r="S1" s="138"/>
      <c r="T1" s="138"/>
      <c r="U1" s="138"/>
      <c r="V1" s="138"/>
      <c r="W1" s="138"/>
      <c r="X1" s="138"/>
      <c r="Y1" s="138"/>
      <c r="Z1" s="138"/>
      <c r="AA1" s="138"/>
      <c r="AB1" s="138"/>
      <c r="AC1" s="138"/>
      <c r="AD1" s="138"/>
      <c r="AE1" s="138"/>
      <c r="AF1" s="138"/>
      <c r="AG1" s="138"/>
      <c r="AH1" s="138"/>
      <c r="AI1" s="138"/>
      <c r="AJ1" s="139"/>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row>
    <row r="2" spans="1:68" ht="31.5" customHeight="1">
      <c r="A2" s="319" t="s">
        <v>5</v>
      </c>
      <c r="B2" s="320"/>
      <c r="C2" s="321" t="s">
        <v>192</v>
      </c>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36"/>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row>
    <row r="3" spans="1:68" ht="37.5" customHeight="1">
      <c r="A3" s="319" t="s">
        <v>6</v>
      </c>
      <c r="B3" s="320"/>
      <c r="C3" s="321" t="s">
        <v>193</v>
      </c>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36"/>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row>
    <row r="4" spans="1:68" ht="16.5">
      <c r="A4" s="322" t="s">
        <v>7</v>
      </c>
      <c r="B4" s="323"/>
      <c r="C4" s="323"/>
      <c r="D4" s="323"/>
      <c r="E4" s="323"/>
      <c r="F4" s="323"/>
      <c r="G4" s="323"/>
      <c r="H4" s="323" t="s">
        <v>2</v>
      </c>
      <c r="I4" s="323"/>
      <c r="J4" s="323"/>
      <c r="K4" s="323"/>
      <c r="L4" s="323"/>
      <c r="M4" s="323"/>
      <c r="N4" s="323"/>
      <c r="O4" s="323" t="s">
        <v>3</v>
      </c>
      <c r="P4" s="323"/>
      <c r="Q4" s="323"/>
      <c r="R4" s="323"/>
      <c r="S4" s="323"/>
      <c r="T4" s="323"/>
      <c r="U4" s="323"/>
      <c r="V4" s="323"/>
      <c r="W4" s="323"/>
      <c r="X4" s="323" t="s">
        <v>4</v>
      </c>
      <c r="Y4" s="323"/>
      <c r="Z4" s="323"/>
      <c r="AA4" s="323"/>
      <c r="AB4" s="323"/>
      <c r="AC4" s="323"/>
      <c r="AD4" s="323"/>
      <c r="AE4" s="323" t="s">
        <v>75</v>
      </c>
      <c r="AF4" s="323"/>
      <c r="AG4" s="323"/>
      <c r="AH4" s="323"/>
      <c r="AI4" s="323"/>
      <c r="AJ4" s="324"/>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row>
    <row r="5" spans="1:68" ht="16.5" customHeight="1">
      <c r="A5" s="325" t="s">
        <v>76</v>
      </c>
      <c r="B5" s="323" t="s">
        <v>8</v>
      </c>
      <c r="C5" s="326" t="s">
        <v>9</v>
      </c>
      <c r="D5" s="326" t="s">
        <v>10</v>
      </c>
      <c r="E5" s="323" t="s">
        <v>11</v>
      </c>
      <c r="F5" s="326" t="s">
        <v>12</v>
      </c>
      <c r="G5" s="326" t="s">
        <v>13</v>
      </c>
      <c r="H5" s="326" t="s">
        <v>14</v>
      </c>
      <c r="I5" s="323" t="s">
        <v>15</v>
      </c>
      <c r="J5" s="326" t="s">
        <v>16</v>
      </c>
      <c r="K5" s="326" t="s">
        <v>17</v>
      </c>
      <c r="L5" s="326" t="s">
        <v>18</v>
      </c>
      <c r="M5" s="323" t="s">
        <v>15</v>
      </c>
      <c r="N5" s="326" t="s">
        <v>19</v>
      </c>
      <c r="O5" s="327" t="s">
        <v>20</v>
      </c>
      <c r="P5" s="326" t="s">
        <v>21</v>
      </c>
      <c r="Q5" s="326" t="s">
        <v>22</v>
      </c>
      <c r="R5" s="326" t="s">
        <v>77</v>
      </c>
      <c r="S5" s="326"/>
      <c r="T5" s="326"/>
      <c r="U5" s="326"/>
      <c r="V5" s="326"/>
      <c r="W5" s="326"/>
      <c r="X5" s="327" t="s">
        <v>23</v>
      </c>
      <c r="Y5" s="327" t="s">
        <v>31</v>
      </c>
      <c r="Z5" s="327" t="s">
        <v>15</v>
      </c>
      <c r="AA5" s="327" t="s">
        <v>32</v>
      </c>
      <c r="AB5" s="327" t="s">
        <v>15</v>
      </c>
      <c r="AC5" s="327" t="s">
        <v>33</v>
      </c>
      <c r="AD5" s="327" t="s">
        <v>24</v>
      </c>
      <c r="AE5" s="326" t="s">
        <v>75</v>
      </c>
      <c r="AF5" s="326" t="s">
        <v>78</v>
      </c>
      <c r="AG5" s="326" t="s">
        <v>79</v>
      </c>
      <c r="AH5" s="326" t="s">
        <v>80</v>
      </c>
      <c r="AI5" s="326" t="s">
        <v>81</v>
      </c>
      <c r="AJ5" s="328" t="s">
        <v>82</v>
      </c>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row>
    <row r="6" spans="1:68" s="81" customFormat="1" ht="94.5" customHeight="1">
      <c r="A6" s="325"/>
      <c r="B6" s="323"/>
      <c r="C6" s="326"/>
      <c r="D6" s="326"/>
      <c r="E6" s="323"/>
      <c r="F6" s="326"/>
      <c r="G6" s="326"/>
      <c r="H6" s="326"/>
      <c r="I6" s="323"/>
      <c r="J6" s="326"/>
      <c r="K6" s="326"/>
      <c r="L6" s="323"/>
      <c r="M6" s="323"/>
      <c r="N6" s="326"/>
      <c r="O6" s="327"/>
      <c r="P6" s="326"/>
      <c r="Q6" s="326"/>
      <c r="R6" s="142" t="s">
        <v>25</v>
      </c>
      <c r="S6" s="142" t="s">
        <v>26</v>
      </c>
      <c r="T6" s="142" t="s">
        <v>27</v>
      </c>
      <c r="U6" s="142" t="s">
        <v>28</v>
      </c>
      <c r="V6" s="142" t="s">
        <v>29</v>
      </c>
      <c r="W6" s="142" t="s">
        <v>30</v>
      </c>
      <c r="X6" s="327"/>
      <c r="Y6" s="327"/>
      <c r="Z6" s="327"/>
      <c r="AA6" s="327"/>
      <c r="AB6" s="327"/>
      <c r="AC6" s="327"/>
      <c r="AD6" s="327"/>
      <c r="AE6" s="326"/>
      <c r="AF6" s="326"/>
      <c r="AG6" s="326"/>
      <c r="AH6" s="326"/>
      <c r="AI6" s="326"/>
      <c r="AJ6" s="328"/>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row>
    <row r="7" spans="1:68" ht="94.5" customHeight="1">
      <c r="A7" s="294">
        <v>1</v>
      </c>
      <c r="B7" s="295" t="s">
        <v>34</v>
      </c>
      <c r="C7" s="337" t="s">
        <v>194</v>
      </c>
      <c r="D7" s="337" t="s">
        <v>195</v>
      </c>
      <c r="E7" s="337" t="s">
        <v>196</v>
      </c>
      <c r="F7" s="295" t="s">
        <v>86</v>
      </c>
      <c r="G7" s="298">
        <v>100</v>
      </c>
      <c r="H7" s="299" t="str">
        <f>IF(G7&lt;=0,"",IF(G7&lt;=2,"Muy Baja",IF(G7&lt;=24,"Baja",IF(G7&lt;=500,"Media",IF(G7&lt;=5000,"Alta","Muy Alta")))))</f>
        <v>Media</v>
      </c>
      <c r="I7" s="300">
        <f>IF(H7="","",IF(H7="Muy Baja",0.2,IF(H7="Baja",0.4,IF(H7="Media",0.6,IF(H7="Alta",0.8,IF(H7="Muy Alta",1,))))))</f>
        <v>0.6</v>
      </c>
      <c r="J7" s="301" t="s">
        <v>197</v>
      </c>
      <c r="K7" s="300" t="str">
        <f>IF(NOT(ISERROR(MATCH(J7,'[6]Tabla Impacto'!$B$221:$B$223,0))),'[6]Tabla Impacto'!$F$223&amp;"Por favor no seleccionar los criterios de impacto(Afectación Económica o presupuestal y Pérdida Reputacional)",J7)</f>
        <v>     El riesgo afecta la imagen de la entidad con algunos usuarios de relevancia frente al logro de los objetivos</v>
      </c>
      <c r="L7" s="299" t="str">
        <f>IF(OR(K7='[6]Tabla Impacto'!$C$11,K7='[6]Tabla Impacto'!$D$11),"Leve",IF(OR(K7='[6]Tabla Impacto'!$C$12,K7='[6]Tabla Impacto'!$D$12),"Menor",IF(OR(K7='[6]Tabla Impacto'!$C$13,K7='[6]Tabla Impacto'!$D$13),"Moderado",IF(OR(K7='[6]Tabla Impacto'!$C$14,K7='[6]Tabla Impacto'!$D$14),"Mayor",IF(OR(K7='[6]Tabla Impacto'!$C$15,K7='[6]Tabla Impacto'!$D$15),"Catastrófico","")))))</f>
        <v>Moderado</v>
      </c>
      <c r="M7" s="300">
        <f>IF(L7="","",IF(L7="Leve",0.2,IF(L7="Menor",0.4,IF(L7="Moderado",0.6,IF(L7="Mayor",0.8,IF(L7="Catastrófico",1,))))))</f>
        <v>0.6</v>
      </c>
      <c r="N7" s="302" t="str">
        <f>IF(OR(AND(H7="Muy Baja",L7="Leve"),AND(H7="Muy Baja",L7="Menor"),AND(H7="Baja",L7="Leve")),"Bajo",IF(OR(AND(H7="Muy baja",L7="Moderado"),AND(H7="Baja",L7="Menor"),AND(H7="Baja",L7="Moderado"),AND(H7="Media",L7="Leve"),AND(H7="Media",L7="Menor"),AND(H7="Media",L7="Moderado"),AND(H7="Alta",L7="Leve"),AND(H7="Alta",L7="Menor")),"Moderado",IF(OR(AND(H7="Muy Baja",L7="Mayor"),AND(H7="Baja",L7="Mayor"),AND(H7="Media",L7="Mayor"),AND(H7="Alta",L7="Moderado"),AND(H7="Alta",L7="Mayor"),AND(H7="Muy Alta",L7="Leve"),AND(H7="Muy Alta",L7="Menor"),AND(H7="Muy Alta",L7="Moderado"),AND(H7="Muy Alta",L7="Mayor")),"Alto",IF(OR(AND(H7="Muy Baja",L7="Catastrófico"),AND(H7="Baja",L7="Catastrófico"),AND(H7="Media",L7="Catastrófico"),AND(H7="Alta",L7="Catastrófico"),AND(H7="Muy Alta",L7="Catastrófico")),"Extremo",""))))</f>
        <v>Moderado</v>
      </c>
      <c r="O7" s="122">
        <v>1</v>
      </c>
      <c r="P7" s="230" t="s">
        <v>198</v>
      </c>
      <c r="Q7" s="126" t="s">
        <v>199</v>
      </c>
      <c r="R7" s="127" t="s">
        <v>36</v>
      </c>
      <c r="S7" s="127" t="s">
        <v>42</v>
      </c>
      <c r="T7" s="128" t="str">
        <f>IF(AND(R7="Preventivo",S7="Automático"),"50%",IF(AND(R7="Preventivo",S7="Manual"),"40%",IF(AND(R7="Detectivo",S7="Automático"),"40%",IF(AND(R7="Detectivo",S7="Manual"),"30%",IF(AND(R7="Correctivo",S7="Automático"),"35%",IF(AND(R7="Correctivo",S7="Manual"),"25%",""))))))</f>
        <v>40%</v>
      </c>
      <c r="U7" s="127" t="s">
        <v>48</v>
      </c>
      <c r="V7" s="127" t="s">
        <v>39</v>
      </c>
      <c r="W7" s="127" t="s">
        <v>53</v>
      </c>
      <c r="X7" s="129">
        <f>_xlfn.IFERROR(IF(Q7="Probabilidad",(I7-(+I7*T7)),IF(Q7="Impacto",I7,"")),"")</f>
        <v>0.36</v>
      </c>
      <c r="Y7" s="130" t="str">
        <f>_xlfn.IFERROR(IF(X7="","",IF(X7&lt;=0.2,"Muy Baja",IF(X7&lt;=0.4,"Baja",IF(X7&lt;=0.6,"Media",IF(X7&lt;=0.8,"Alta","Muy Alta"))))),"")</f>
        <v>Baja</v>
      </c>
      <c r="Z7" s="128">
        <f>+X7</f>
        <v>0.36</v>
      </c>
      <c r="AA7" s="130" t="str">
        <f>_xlfn.IFERROR(IF(AB7="","",IF(AB7&lt;=0.2,"Leve",IF(AB7&lt;=0.4,"Menor",IF(AB7&lt;=0.6,"Moderado",IF(AB7&lt;=0.8,"Mayor","Catastrófico"))))),"")</f>
        <v>Moderado</v>
      </c>
      <c r="AB7" s="128">
        <f>_xlfn.IFERROR(IF(Q7="Impacto",(M7-(+M7*T7)),IF(Q7="Probabilidad",M7,"")),"")</f>
        <v>0.6</v>
      </c>
      <c r="AC7" s="131" t="str">
        <f>_xlfn.IFERROR(IF(OR(AND(Y7="Muy Baja",AA7="Leve"),AND(Y7="Muy Baja",AA7="Menor"),AND(Y7="Baja",AA7="Leve")),"Bajo",IF(OR(AND(Y7="Muy baja",AA7="Moderado"),AND(Y7="Baja",AA7="Menor"),AND(Y7="Baja",AA7="Moderado"),AND(Y7="Media",AA7="Leve"),AND(Y7="Media",AA7="Menor"),AND(Y7="Media",AA7="Moderado"),AND(Y7="Alta",AA7="Leve"),AND(Y7="Alta",AA7="Menor")),"Moderado",IF(OR(AND(Y7="Muy Baja",AA7="Mayor"),AND(Y7="Baja",AA7="Mayor"),AND(Y7="Media",AA7="Mayor"),AND(Y7="Alta",AA7="Moderado"),AND(Y7="Alta",AA7="Mayor"),AND(Y7="Muy Alta",AA7="Leve"),AND(Y7="Muy Alta",AA7="Menor"),AND(Y7="Muy Alta",AA7="Moderado"),AND(Y7="Muy Alta",AA7="Mayor")),"Alto",IF(OR(AND(Y7="Muy Baja",AA7="Catastrófico"),AND(Y7="Baja",AA7="Catastrófico"),AND(Y7="Media",AA7="Catastrófico"),AND(Y7="Alta",AA7="Catastrófico"),AND(Y7="Muy Alta",AA7="Catastrófico")),"Extremo","")))),"")</f>
        <v>Moderado</v>
      </c>
      <c r="AD7" s="127"/>
      <c r="AE7" s="230" t="s">
        <v>200</v>
      </c>
      <c r="AF7" s="230" t="s">
        <v>201</v>
      </c>
      <c r="AG7" s="175" t="s">
        <v>202</v>
      </c>
      <c r="AH7" s="175"/>
      <c r="AI7" s="132"/>
      <c r="AJ7" s="177"/>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row>
    <row r="8" spans="1:68" ht="72.75" customHeight="1">
      <c r="A8" s="294"/>
      <c r="B8" s="295"/>
      <c r="C8" s="337"/>
      <c r="D8" s="337"/>
      <c r="E8" s="337"/>
      <c r="F8" s="295"/>
      <c r="G8" s="298"/>
      <c r="H8" s="299"/>
      <c r="I8" s="300"/>
      <c r="J8" s="301"/>
      <c r="K8" s="300">
        <f>IF(NOT(ISERROR(MATCH(J8,_xlfn.ANCHORARRAY(#REF!),0))),#REF!&amp;"Por favor no seleccionar los criterios de impacto",J8)</f>
        <v>0</v>
      </c>
      <c r="L8" s="299"/>
      <c r="M8" s="300"/>
      <c r="N8" s="302"/>
      <c r="O8" s="122">
        <v>2</v>
      </c>
      <c r="P8" s="193" t="s">
        <v>203</v>
      </c>
      <c r="Q8" s="126" t="s">
        <v>199</v>
      </c>
      <c r="R8" s="127" t="s">
        <v>36</v>
      </c>
      <c r="S8" s="127" t="s">
        <v>42</v>
      </c>
      <c r="T8" s="128" t="str">
        <f>IF(AND(R8="Preventivo",S8="Automático"),"50%",IF(AND(R8="Preventivo",S8="Manual"),"40%",IF(AND(R8="Detectivo",S8="Automático"),"40%",IF(AND(R8="Detectivo",S8="Manual"),"30%",IF(AND(R8="Correctivo",S8="Automático"),"35%",IF(AND(R8="Correctivo",S8="Manual"),"25%",""))))))</f>
        <v>40%</v>
      </c>
      <c r="U8" s="127" t="s">
        <v>38</v>
      </c>
      <c r="V8" s="127" t="s">
        <v>39</v>
      </c>
      <c r="W8" s="127" t="s">
        <v>40</v>
      </c>
      <c r="X8" s="129">
        <f>_xlfn.IFERROR(IF(AND(Q7="Probabilidad",Q8="Probabilidad"),(Z7-(+Z7*T8)),IF(Q8="Probabilidad",(I7-(+I7*T8)),IF(Q8="Impacto",Z7,""))),"")</f>
        <v>0.216</v>
      </c>
      <c r="Y8" s="130" t="str">
        <f>_xlfn.IFERROR(IF(X8="","",IF(X8&lt;=0.2,"Muy Baja",IF(X8&lt;=0.4,"Baja",IF(X8&lt;=0.6,"Media",IF(X8&lt;=0.8,"Alta","Muy Alta"))))),"")</f>
        <v>Baja</v>
      </c>
      <c r="Z8" s="128">
        <f>+X8</f>
        <v>0.216</v>
      </c>
      <c r="AA8" s="130" t="str">
        <f>_xlfn.IFERROR(IF(AB8="","",IF(AB8&lt;=0.2,"Leve",IF(AB8&lt;=0.4,"Menor",IF(AB8&lt;=0.6,"Moderado",IF(AB8&lt;=0.8,"Mayor","Catastrófico"))))),"")</f>
        <v>Moderado</v>
      </c>
      <c r="AB8" s="152">
        <f>_xlfn.IFERROR(IF(AND(Q7="Impacto",Q8="Impacto"),(AB7-(+AB7*T8)),IF(Q8="Impacto",(M7-(+M7*T8)),IF(Q8="Probabilidad",AB7,""))),"")</f>
        <v>0.6</v>
      </c>
      <c r="AC8" s="131" t="str">
        <f>_xlfn.IFERROR(IF(OR(AND(Y8="Muy Baja",AA8="Leve"),AND(Y8="Muy Baja",AA8="Menor"),AND(Y8="Baja",AA8="Leve")),"Bajo",IF(OR(AND(Y8="Muy baja",AA8="Moderado"),AND(Y8="Baja",AA8="Menor"),AND(Y8="Baja",AA8="Moderado"),AND(Y8="Media",AA8="Leve"),AND(Y8="Media",AA8="Menor"),AND(Y8="Media",AA8="Moderado"),AND(Y8="Alta",AA8="Leve"),AND(Y8="Alta",AA8="Menor")),"Moderado",IF(OR(AND(Y8="Muy Baja",AA8="Mayor"),AND(Y8="Baja",AA8="Mayor"),AND(Y8="Media",AA8="Mayor"),AND(Y8="Alta",AA8="Moderado"),AND(Y8="Alta",AA8="Mayor"),AND(Y8="Muy Alta",AA8="Leve"),AND(Y8="Muy Alta",AA8="Menor"),AND(Y8="Muy Alta",AA8="Moderado"),AND(Y8="Muy Alta",AA8="Mayor")),"Alto",IF(OR(AND(Y8="Muy Baja",AA8="Catastrófico"),AND(Y8="Baja",AA8="Catastrófico"),AND(Y8="Media",AA8="Catastrófico"),AND(Y8="Alta",AA8="Catastrófico"),AND(Y8="Muy Alta",AA8="Catastrófico")),"Extremo","")))),"")</f>
        <v>Moderado</v>
      </c>
      <c r="AD8" s="127"/>
      <c r="AE8" s="230" t="s">
        <v>204</v>
      </c>
      <c r="AF8" s="230" t="s">
        <v>201</v>
      </c>
      <c r="AG8" s="175" t="s">
        <v>366</v>
      </c>
      <c r="AH8" s="175"/>
      <c r="AI8" s="132"/>
      <c r="AJ8" s="177"/>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row>
    <row r="9" spans="1:68" ht="65.25" customHeight="1" thickBot="1">
      <c r="A9" s="303"/>
      <c r="B9" s="304"/>
      <c r="C9" s="338"/>
      <c r="D9" s="338"/>
      <c r="E9" s="338"/>
      <c r="F9" s="304"/>
      <c r="G9" s="307"/>
      <c r="H9" s="308"/>
      <c r="I9" s="312"/>
      <c r="J9" s="313"/>
      <c r="K9" s="312">
        <f>IF(NOT(ISERROR(MATCH(J9,_xlfn.ANCHORARRAY(#REF!),0))),#REF!&amp;"Por favor no seleccionar los criterios de impacto",J9)</f>
        <v>0</v>
      </c>
      <c r="L9" s="308"/>
      <c r="M9" s="312"/>
      <c r="N9" s="314"/>
      <c r="O9" s="227">
        <v>3</v>
      </c>
      <c r="P9" s="213" t="s">
        <v>205</v>
      </c>
      <c r="Q9" s="185" t="s">
        <v>199</v>
      </c>
      <c r="R9" s="186" t="s">
        <v>36</v>
      </c>
      <c r="S9" s="186" t="s">
        <v>42</v>
      </c>
      <c r="T9" s="187" t="str">
        <f>IF(AND(R9="Preventivo",S9="Automático"),"50%",IF(AND(R9="Preventivo",S9="Manual"),"40%",IF(AND(R9="Detectivo",S9="Automático"),"40%",IF(AND(R9="Detectivo",S9="Manual"),"30%",IF(AND(R9="Correctivo",S9="Automático"),"35%",IF(AND(R9="Correctivo",S9="Manual"),"25%",""))))))</f>
        <v>40%</v>
      </c>
      <c r="U9" s="186" t="s">
        <v>38</v>
      </c>
      <c r="V9" s="186" t="s">
        <v>39</v>
      </c>
      <c r="W9" s="186" t="s">
        <v>40</v>
      </c>
      <c r="X9" s="188">
        <f>_xlfn.IFERROR(IF(AND(Q8="Probabilidad",Q9="Probabilidad"),(Z8-(+Z8*T9)),IF(AND(Q8="Impacto",Q9="Probabilidad"),(Z7-(+Z7*T9)),IF(Q9="Impacto",Z8,""))),"")</f>
        <v>0.1296</v>
      </c>
      <c r="Y9" s="166" t="str">
        <f>_xlfn.IFERROR(IF(X9="","",IF(X9&lt;=0.2,"Muy Baja",IF(X9&lt;=0.4,"Baja",IF(X9&lt;=0.6,"Media",IF(X9&lt;=0.8,"Alta","Muy Alta"))))),"")</f>
        <v>Muy Baja</v>
      </c>
      <c r="Z9" s="187">
        <f>+X9</f>
        <v>0.1296</v>
      </c>
      <c r="AA9" s="166" t="str">
        <f>_xlfn.IFERROR(IF(AB9="","",IF(AB9&lt;=0.2,"Leve",IF(AB9&lt;=0.4,"Menor",IF(AB9&lt;=0.6,"Moderado",IF(AB9&lt;=0.8,"Mayor","Catastrófico"))))),"")</f>
        <v>Moderado</v>
      </c>
      <c r="AB9" s="228">
        <f>_xlfn.IFERROR(IF(AND(Q8="Impacto",Q9="Impacto"),(AB8-(+AB8*T9)),IF(AND(Q8="Probabilidad",Q9="Impacto"),(AB7-(+AB7*T9)),IF(Q9="Probabilidad",AB8,""))),"")</f>
        <v>0.6</v>
      </c>
      <c r="AC9" s="189" t="str">
        <f>_xlfn.IFERROR(IF(OR(AND(Y9="Muy Baja",AA9="Leve"),AND(Y9="Muy Baja",AA9="Menor"),AND(Y9="Baja",AA9="Leve")),"Bajo",IF(OR(AND(Y9="Muy baja",AA9="Moderado"),AND(Y9="Baja",AA9="Menor"),AND(Y9="Baja",AA9="Moderado"),AND(Y9="Media",AA9="Leve"),AND(Y9="Media",AA9="Menor"),AND(Y9="Media",AA9="Moderado"),AND(Y9="Alta",AA9="Leve"),AND(Y9="Alta",AA9="Menor")),"Moderado",IF(OR(AND(Y9="Muy Baja",AA9="Mayor"),AND(Y9="Baja",AA9="Mayor"),AND(Y9="Media",AA9="Mayor"),AND(Y9="Alta",AA9="Moderado"),AND(Y9="Alta",AA9="Mayor"),AND(Y9="Muy Alta",AA9="Leve"),AND(Y9="Muy Alta",AA9="Menor"),AND(Y9="Muy Alta",AA9="Moderado"),AND(Y9="Muy Alta",AA9="Mayor")),"Alto",IF(OR(AND(Y9="Muy Baja",AA9="Catastrófico"),AND(Y9="Baja",AA9="Catastrófico"),AND(Y9="Media",AA9="Catastrófico"),AND(Y9="Alta",AA9="Catastrófico"),AND(Y9="Muy Alta",AA9="Catastrófico")),"Extremo","")))),"")</f>
        <v>Moderado</v>
      </c>
      <c r="AD9" s="186"/>
      <c r="AE9" s="231" t="s">
        <v>206</v>
      </c>
      <c r="AF9" s="231" t="s">
        <v>201</v>
      </c>
      <c r="AG9" s="191" t="s">
        <v>366</v>
      </c>
      <c r="AH9" s="191"/>
      <c r="AI9" s="156"/>
      <c r="AJ9" s="192"/>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row>
  </sheetData>
  <sheetProtection/>
  <mergeCells count="57">
    <mergeCell ref="I7:I9"/>
    <mergeCell ref="J7:J9"/>
    <mergeCell ref="K7:K9"/>
    <mergeCell ref="L7:L9"/>
    <mergeCell ref="M7:M9"/>
    <mergeCell ref="N7:N9"/>
    <mergeCell ref="AI5:AI6"/>
    <mergeCell ref="AJ5:AJ6"/>
    <mergeCell ref="A7:A9"/>
    <mergeCell ref="B7:B9"/>
    <mergeCell ref="C7:C9"/>
    <mergeCell ref="D7:D9"/>
    <mergeCell ref="E7:E9"/>
    <mergeCell ref="F7:F9"/>
    <mergeCell ref="G7:G9"/>
    <mergeCell ref="H7:H9"/>
    <mergeCell ref="AC5:AC6"/>
    <mergeCell ref="AD5:AD6"/>
    <mergeCell ref="AE5:AE6"/>
    <mergeCell ref="AF5:AF6"/>
    <mergeCell ref="AG5:AG6"/>
    <mergeCell ref="AH5:AH6"/>
    <mergeCell ref="R5:W5"/>
    <mergeCell ref="X5:X6"/>
    <mergeCell ref="Y5:Y6"/>
    <mergeCell ref="Z5:Z6"/>
    <mergeCell ref="AA5:AA6"/>
    <mergeCell ref="AB5:AB6"/>
    <mergeCell ref="L5:L6"/>
    <mergeCell ref="M5:M6"/>
    <mergeCell ref="N5:N6"/>
    <mergeCell ref="O5:O6"/>
    <mergeCell ref="P5:P6"/>
    <mergeCell ref="Q5:Q6"/>
    <mergeCell ref="F5:F6"/>
    <mergeCell ref="G5:G6"/>
    <mergeCell ref="H5:H6"/>
    <mergeCell ref="I5:I6"/>
    <mergeCell ref="J5:J6"/>
    <mergeCell ref="K5:K6"/>
    <mergeCell ref="A4:G4"/>
    <mergeCell ref="H4:N4"/>
    <mergeCell ref="O4:W4"/>
    <mergeCell ref="X4:AD4"/>
    <mergeCell ref="AE4:AJ4"/>
    <mergeCell ref="A5:A6"/>
    <mergeCell ref="B5:B6"/>
    <mergeCell ref="C5:C6"/>
    <mergeCell ref="D5:D6"/>
    <mergeCell ref="E5:E6"/>
    <mergeCell ref="A1:B1"/>
    <mergeCell ref="C1:N1"/>
    <mergeCell ref="O1:Q1"/>
    <mergeCell ref="A2:B2"/>
    <mergeCell ref="C2:AJ2"/>
    <mergeCell ref="A3:B3"/>
    <mergeCell ref="C3:AJ3"/>
  </mergeCells>
  <conditionalFormatting sqref="H7">
    <cfRule type="cellIs" priority="25" dxfId="5" operator="equal">
      <formula>"Muy Alta"</formula>
    </cfRule>
    <cfRule type="cellIs" priority="26" dxfId="4" operator="equal">
      <formula>"Alta"</formula>
    </cfRule>
    <cfRule type="cellIs" priority="27" dxfId="3" operator="equal">
      <formula>"Media"</formula>
    </cfRule>
    <cfRule type="cellIs" priority="28" dxfId="387" operator="equal">
      <formula>"Baja"</formula>
    </cfRule>
    <cfRule type="cellIs" priority="29" dxfId="388" operator="equal">
      <formula>"Muy Baja"</formula>
    </cfRule>
  </conditionalFormatting>
  <conditionalFormatting sqref="L7">
    <cfRule type="cellIs" priority="20" dxfId="5" operator="equal">
      <formula>"Catastrófico"</formula>
    </cfRule>
    <cfRule type="cellIs" priority="21" dxfId="4" operator="equal">
      <formula>"Mayor"</formula>
    </cfRule>
    <cfRule type="cellIs" priority="22" dxfId="3" operator="equal">
      <formula>"Moderado"</formula>
    </cfRule>
    <cfRule type="cellIs" priority="23" dxfId="387" operator="equal">
      <formula>"Menor"</formula>
    </cfRule>
    <cfRule type="cellIs" priority="24" dxfId="388" operator="equal">
      <formula>"Leve"</formula>
    </cfRule>
  </conditionalFormatting>
  <conditionalFormatting sqref="N7">
    <cfRule type="cellIs" priority="16" dxfId="2" operator="equal">
      <formula>"Extremo"</formula>
    </cfRule>
    <cfRule type="cellIs" priority="17" dxfId="1" operator="equal">
      <formula>"Alto"</formula>
    </cfRule>
    <cfRule type="cellIs" priority="18" dxfId="0" operator="equal">
      <formula>"Moderado"</formula>
    </cfRule>
    <cfRule type="cellIs" priority="19" dxfId="388" operator="equal">
      <formula>"Bajo"</formula>
    </cfRule>
  </conditionalFormatting>
  <conditionalFormatting sqref="Y7:Y9">
    <cfRule type="cellIs" priority="11" dxfId="5" operator="equal">
      <formula>"Muy Alta"</formula>
    </cfRule>
    <cfRule type="cellIs" priority="12" dxfId="4" operator="equal">
      <formula>"Alta"</formula>
    </cfRule>
    <cfRule type="cellIs" priority="13" dxfId="3" operator="equal">
      <formula>"Media"</formula>
    </cfRule>
    <cfRule type="cellIs" priority="14" dxfId="387" operator="equal">
      <formula>"Baja"</formula>
    </cfRule>
    <cfRule type="cellIs" priority="15" dxfId="388" operator="equal">
      <formula>"Muy Baja"</formula>
    </cfRule>
  </conditionalFormatting>
  <conditionalFormatting sqref="AA7:AA9">
    <cfRule type="cellIs" priority="6" dxfId="5" operator="equal">
      <formula>"Catastrófico"</formula>
    </cfRule>
    <cfRule type="cellIs" priority="7" dxfId="4" operator="equal">
      <formula>"Mayor"</formula>
    </cfRule>
    <cfRule type="cellIs" priority="8" dxfId="3" operator="equal">
      <formula>"Moderado"</formula>
    </cfRule>
    <cfRule type="cellIs" priority="9" dxfId="387" operator="equal">
      <formula>"Menor"</formula>
    </cfRule>
    <cfRule type="cellIs" priority="10" dxfId="388" operator="equal">
      <formula>"Leve"</formula>
    </cfRule>
  </conditionalFormatting>
  <conditionalFormatting sqref="AC7:AC9">
    <cfRule type="cellIs" priority="2" dxfId="2" operator="equal">
      <formula>"Extremo"</formula>
    </cfRule>
    <cfRule type="cellIs" priority="3" dxfId="1" operator="equal">
      <formula>"Alto"</formula>
    </cfRule>
    <cfRule type="cellIs" priority="4" dxfId="0" operator="equal">
      <formula>"Moderado"</formula>
    </cfRule>
    <cfRule type="cellIs" priority="5" dxfId="388" operator="equal">
      <formula>"Bajo"</formula>
    </cfRule>
  </conditionalFormatting>
  <conditionalFormatting sqref="K7:K9">
    <cfRule type="containsText" priority="1" dxfId="389" operator="containsText" text="❌">
      <formula>NOT(ISERROR(SEARCH("❌",K7)))</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P69"/>
  <sheetViews>
    <sheetView zoomScale="90" zoomScaleNormal="90" zoomScalePageLayoutView="0" workbookViewId="0" topLeftCell="A12">
      <selection activeCell="A1" sqref="A1:AJ11"/>
    </sheetView>
  </sheetViews>
  <sheetFormatPr defaultColWidth="11.421875" defaultRowHeight="15"/>
  <cols>
    <col min="1" max="1" width="4.00390625" style="10" bestFit="1" customWidth="1"/>
    <col min="2" max="2" width="14.140625" style="10" customWidth="1"/>
    <col min="3" max="3" width="22.28125" style="10" customWidth="1"/>
    <col min="4" max="4" width="19.28125" style="10" customWidth="1"/>
    <col min="5" max="5" width="22.8515625" style="4" customWidth="1"/>
    <col min="6" max="6" width="17.140625" style="12" customWidth="1"/>
    <col min="7" max="7" width="10.7109375" style="4" customWidth="1"/>
    <col min="8" max="8" width="13.28125" style="4" customWidth="1"/>
    <col min="9" max="9" width="6.28125" style="4" bestFit="1" customWidth="1"/>
    <col min="10" max="10" width="19.57421875" style="4" customWidth="1"/>
    <col min="11" max="11" width="30.57421875" style="4" hidden="1" customWidth="1"/>
    <col min="12" max="12" width="10.8515625" style="4" customWidth="1"/>
    <col min="13" max="13" width="6.28125" style="4" bestFit="1" customWidth="1"/>
    <col min="14" max="14" width="12.421875" style="4" customWidth="1"/>
    <col min="15" max="15" width="5.8515625" style="4" customWidth="1"/>
    <col min="16" max="16" width="18.8515625" style="4" customWidth="1"/>
    <col min="17" max="17" width="11.57421875" style="4" customWidth="1"/>
    <col min="18" max="18" width="6.8515625" style="4" customWidth="1"/>
    <col min="19" max="19" width="5.00390625" style="4" customWidth="1"/>
    <col min="20" max="20" width="5.57421875" style="4" customWidth="1"/>
    <col min="21" max="21" width="7.140625" style="4" customWidth="1"/>
    <col min="22" max="22" width="6.7109375" style="4" customWidth="1"/>
    <col min="23" max="23" width="7.57421875" style="4" customWidth="1"/>
    <col min="24" max="24" width="9.8515625" style="4" customWidth="1"/>
    <col min="25" max="25" width="8.7109375" style="4" customWidth="1"/>
    <col min="26" max="26" width="7.57421875" style="4" customWidth="1"/>
    <col min="27" max="27" width="9.28125" style="4" customWidth="1"/>
    <col min="28" max="28" width="6.57421875" style="4" customWidth="1"/>
    <col min="29" max="29" width="8.421875" style="4" customWidth="1"/>
    <col min="30" max="30" width="4.140625" style="4" customWidth="1"/>
    <col min="31" max="31" width="19.57421875" style="4" customWidth="1"/>
    <col min="32" max="32" width="14.140625" style="4" customWidth="1"/>
    <col min="33" max="33" width="14.421875" style="4" customWidth="1"/>
    <col min="34" max="34" width="12.57421875" style="4" customWidth="1"/>
    <col min="35" max="35" width="12.28125" style="4" customWidth="1"/>
    <col min="36" max="36" width="11.00390625" style="4" customWidth="1"/>
    <col min="37" max="16384" width="11.421875" style="4" customWidth="1"/>
  </cols>
  <sheetData>
    <row r="1" spans="1:68" ht="21.75" customHeight="1">
      <c r="A1" s="280" t="s">
        <v>1</v>
      </c>
      <c r="B1" s="281"/>
      <c r="C1" s="282" t="s">
        <v>66</v>
      </c>
      <c r="D1" s="282"/>
      <c r="E1" s="282"/>
      <c r="F1" s="282"/>
      <c r="G1" s="282"/>
      <c r="H1" s="282"/>
      <c r="I1" s="282"/>
      <c r="J1" s="282"/>
      <c r="K1" s="282"/>
      <c r="L1" s="282"/>
      <c r="M1" s="282"/>
      <c r="N1" s="282"/>
      <c r="O1" s="283"/>
      <c r="P1" s="283"/>
      <c r="Q1" s="283"/>
      <c r="R1" s="133"/>
      <c r="S1" s="133"/>
      <c r="T1" s="133"/>
      <c r="U1" s="133"/>
      <c r="V1" s="133"/>
      <c r="W1" s="133"/>
      <c r="X1" s="133"/>
      <c r="Y1" s="133"/>
      <c r="Z1" s="133"/>
      <c r="AA1" s="133"/>
      <c r="AB1" s="133"/>
      <c r="AC1" s="133"/>
      <c r="AD1" s="133"/>
      <c r="AE1" s="133"/>
      <c r="AF1" s="133"/>
      <c r="AG1" s="133"/>
      <c r="AH1" s="133"/>
      <c r="AI1" s="133"/>
      <c r="AJ1" s="134"/>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ht="30" customHeight="1">
      <c r="A2" s="284" t="s">
        <v>5</v>
      </c>
      <c r="B2" s="285"/>
      <c r="C2" s="339" t="s">
        <v>207</v>
      </c>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40"/>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ht="21" customHeight="1">
      <c r="A3" s="284" t="s">
        <v>6</v>
      </c>
      <c r="B3" s="285"/>
      <c r="C3" s="339" t="s">
        <v>208</v>
      </c>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40"/>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6.5">
      <c r="A4" s="287" t="s">
        <v>7</v>
      </c>
      <c r="B4" s="288"/>
      <c r="C4" s="288"/>
      <c r="D4" s="288"/>
      <c r="E4" s="288"/>
      <c r="F4" s="288"/>
      <c r="G4" s="288"/>
      <c r="H4" s="288" t="s">
        <v>2</v>
      </c>
      <c r="I4" s="288"/>
      <c r="J4" s="288"/>
      <c r="K4" s="288"/>
      <c r="L4" s="288"/>
      <c r="M4" s="288"/>
      <c r="N4" s="288"/>
      <c r="O4" s="288" t="s">
        <v>3</v>
      </c>
      <c r="P4" s="288"/>
      <c r="Q4" s="288"/>
      <c r="R4" s="288"/>
      <c r="S4" s="288"/>
      <c r="T4" s="288"/>
      <c r="U4" s="288"/>
      <c r="V4" s="288"/>
      <c r="W4" s="288"/>
      <c r="X4" s="288" t="s">
        <v>4</v>
      </c>
      <c r="Y4" s="288"/>
      <c r="Z4" s="288"/>
      <c r="AA4" s="288"/>
      <c r="AB4" s="288"/>
      <c r="AC4" s="288"/>
      <c r="AD4" s="288"/>
      <c r="AE4" s="288" t="s">
        <v>75</v>
      </c>
      <c r="AF4" s="288"/>
      <c r="AG4" s="288"/>
      <c r="AH4" s="288"/>
      <c r="AI4" s="288"/>
      <c r="AJ4" s="289"/>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6.5" customHeight="1">
      <c r="A5" s="290" t="s">
        <v>76</v>
      </c>
      <c r="B5" s="288" t="s">
        <v>8</v>
      </c>
      <c r="C5" s="291" t="s">
        <v>9</v>
      </c>
      <c r="D5" s="291" t="s">
        <v>10</v>
      </c>
      <c r="E5" s="288" t="s">
        <v>11</v>
      </c>
      <c r="F5" s="291" t="s">
        <v>12</v>
      </c>
      <c r="G5" s="291" t="s">
        <v>13</v>
      </c>
      <c r="H5" s="291" t="s">
        <v>14</v>
      </c>
      <c r="I5" s="288" t="s">
        <v>15</v>
      </c>
      <c r="J5" s="291" t="s">
        <v>16</v>
      </c>
      <c r="K5" s="291" t="s">
        <v>17</v>
      </c>
      <c r="L5" s="291" t="s">
        <v>18</v>
      </c>
      <c r="M5" s="288" t="s">
        <v>15</v>
      </c>
      <c r="N5" s="291" t="s">
        <v>19</v>
      </c>
      <c r="O5" s="292" t="s">
        <v>20</v>
      </c>
      <c r="P5" s="291" t="s">
        <v>21</v>
      </c>
      <c r="Q5" s="291" t="s">
        <v>22</v>
      </c>
      <c r="R5" s="291" t="s">
        <v>77</v>
      </c>
      <c r="S5" s="291"/>
      <c r="T5" s="291"/>
      <c r="U5" s="291"/>
      <c r="V5" s="291"/>
      <c r="W5" s="291"/>
      <c r="X5" s="292" t="s">
        <v>23</v>
      </c>
      <c r="Y5" s="292" t="s">
        <v>31</v>
      </c>
      <c r="Z5" s="292" t="s">
        <v>15</v>
      </c>
      <c r="AA5" s="292" t="s">
        <v>32</v>
      </c>
      <c r="AB5" s="292" t="s">
        <v>15</v>
      </c>
      <c r="AC5" s="292" t="s">
        <v>33</v>
      </c>
      <c r="AD5" s="292" t="s">
        <v>24</v>
      </c>
      <c r="AE5" s="291" t="s">
        <v>75</v>
      </c>
      <c r="AF5" s="291" t="s">
        <v>78</v>
      </c>
      <c r="AG5" s="291" t="s">
        <v>79</v>
      </c>
      <c r="AH5" s="291" t="s">
        <v>80</v>
      </c>
      <c r="AI5" s="291" t="s">
        <v>81</v>
      </c>
      <c r="AJ5" s="293" t="s">
        <v>82</v>
      </c>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6" customFormat="1" ht="94.5" customHeight="1">
      <c r="A6" s="290"/>
      <c r="B6" s="288"/>
      <c r="C6" s="291"/>
      <c r="D6" s="291"/>
      <c r="E6" s="288"/>
      <c r="F6" s="291"/>
      <c r="G6" s="291"/>
      <c r="H6" s="291"/>
      <c r="I6" s="288"/>
      <c r="J6" s="291"/>
      <c r="K6" s="291"/>
      <c r="L6" s="288"/>
      <c r="M6" s="288"/>
      <c r="N6" s="291"/>
      <c r="O6" s="292"/>
      <c r="P6" s="291"/>
      <c r="Q6" s="291"/>
      <c r="R6" s="121" t="s">
        <v>25</v>
      </c>
      <c r="S6" s="121" t="s">
        <v>26</v>
      </c>
      <c r="T6" s="121" t="s">
        <v>27</v>
      </c>
      <c r="U6" s="121" t="s">
        <v>28</v>
      </c>
      <c r="V6" s="121" t="s">
        <v>29</v>
      </c>
      <c r="W6" s="121" t="s">
        <v>30</v>
      </c>
      <c r="X6" s="292"/>
      <c r="Y6" s="292"/>
      <c r="Z6" s="292"/>
      <c r="AA6" s="292"/>
      <c r="AB6" s="292"/>
      <c r="AC6" s="292"/>
      <c r="AD6" s="292"/>
      <c r="AE6" s="291"/>
      <c r="AF6" s="291"/>
      <c r="AG6" s="291"/>
      <c r="AH6" s="291"/>
      <c r="AI6" s="291"/>
      <c r="AJ6" s="293"/>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row>
    <row r="7" spans="1:68" s="9" customFormat="1" ht="146.25" customHeight="1">
      <c r="A7" s="329">
        <v>1</v>
      </c>
      <c r="B7" s="295" t="s">
        <v>51</v>
      </c>
      <c r="C7" s="295" t="s">
        <v>209</v>
      </c>
      <c r="D7" s="295" t="s">
        <v>210</v>
      </c>
      <c r="E7" s="330" t="s">
        <v>211</v>
      </c>
      <c r="F7" s="295" t="s">
        <v>86</v>
      </c>
      <c r="G7" s="298">
        <v>42</v>
      </c>
      <c r="H7" s="331" t="str">
        <f>IF(G7&lt;=0,"",IF(G7&lt;=2,"Muy Baja",IF(G7&lt;=24,"Baja",IF(G7&lt;=500,"Media",IF(G7&lt;=5000,"Alta","Muy Alta")))))</f>
        <v>Media</v>
      </c>
      <c r="I7" s="300">
        <f>IF(H7="","",IF(H7="Muy Baja",0.2,IF(H7="Baja",0.4,IF(H7="Media",0.6,IF(H7="Alta",0.8,IF(H7="Muy Alta",1,))))))</f>
        <v>0.6</v>
      </c>
      <c r="J7" s="301" t="s">
        <v>212</v>
      </c>
      <c r="K7" s="300" t="str">
        <f>IF(NOT(ISERROR(MATCH(J7,'[7]Tabla Impacto'!$B$221:$B$223,0))),'[7]Tabla Impacto'!$F$223&amp;"Por favor no seleccionar los criterios de impacto(Afectación Económica o presupuestal y Pérdida Reputacional)",J7)</f>
        <v>     Afectación menor a 10 SMLMV .</v>
      </c>
      <c r="L7" s="331" t="str">
        <f>IF(OR(K7='[7]Tabla Impacto'!$C$11,K7='[7]Tabla Impacto'!$D$11),"Leve",IF(OR(K7='[7]Tabla Impacto'!$C$12,K7='[7]Tabla Impacto'!$D$12),"Menor",IF(OR(K7='[7]Tabla Impacto'!$C$13,K7='[7]Tabla Impacto'!$D$13),"Moderado",IF(OR(K7='[7]Tabla Impacto'!$C$14,K7='[7]Tabla Impacto'!$D$14),"Mayor",IF(OR(K7='[7]Tabla Impacto'!$C$15,K7='[7]Tabla Impacto'!$D$15),"Catastrófico","")))))</f>
        <v>Leve</v>
      </c>
      <c r="M7" s="300">
        <f>IF(L7="","",IF(L7="Leve",0.2,IF(L7="Menor",0.4,IF(L7="Moderado",0.6,IF(L7="Mayor",0.8,IF(L7="Catastrófico",1,))))))</f>
        <v>0.2</v>
      </c>
      <c r="N7" s="302" t="str">
        <f>IF(OR(AND(H7="Muy Baja",L7="Leve"),AND(H7="Muy Baja",L7="Menor"),AND(H7="Baja",L7="Leve")),"Bajo",IF(OR(AND(H7="Muy baja",L7="Moderado"),AND(H7="Baja",L7="Menor"),AND(H7="Baja",L7="Moderado"),AND(H7="Media",L7="Leve"),AND(H7="Media",L7="Menor"),AND(H7="Media",L7="Moderado"),AND(H7="Alta",L7="Leve"),AND(H7="Alta",L7="Menor")),"Moderado",IF(OR(AND(H7="Muy Baja",L7="Mayor"),AND(H7="Baja",L7="Mayor"),AND(H7="Media",L7="Mayor"),AND(H7="Alta",L7="Moderado"),AND(H7="Alta",L7="Mayor"),AND(H7="Muy Alta",L7="Leve"),AND(H7="Muy Alta",L7="Menor"),AND(H7="Muy Alta",L7="Moderado"),AND(H7="Muy Alta",L7="Mayor")),"Alto",IF(OR(AND(H7="Muy Baja",L7="Catastrófico"),AND(H7="Baja",L7="Catastrófico"),AND(H7="Media",L7="Catastrófico"),AND(H7="Alta",L7="Catastrófico"),AND(H7="Muy Alta",L7="Catastrófico")),"Extremo",""))))</f>
        <v>Moderado</v>
      </c>
      <c r="O7" s="150">
        <v>42</v>
      </c>
      <c r="P7" s="193" t="s">
        <v>213</v>
      </c>
      <c r="Q7" s="126" t="s">
        <v>214</v>
      </c>
      <c r="R7" s="127" t="s">
        <v>126</v>
      </c>
      <c r="S7" s="127" t="s">
        <v>42</v>
      </c>
      <c r="T7" s="128">
        <v>0.4</v>
      </c>
      <c r="U7" s="127" t="s">
        <v>48</v>
      </c>
      <c r="V7" s="127" t="s">
        <v>39</v>
      </c>
      <c r="W7" s="127" t="s">
        <v>53</v>
      </c>
      <c r="X7" s="129">
        <f>_xlfn.IFERROR(IF(Q7="Probabilidad",(I7-(+I7*T7)),IF(Q7="Impacto",I7,"")),"")</f>
        <v>0.36</v>
      </c>
      <c r="Y7" s="173" t="str">
        <f>_xlfn.IFERROR(IF(X7="","",IF(X7&lt;=0.2,"Muy Baja",IF(X7&lt;=0.4,"Baja",IF(X7&lt;=0.6,"Media",IF(X7&lt;=0.8,"Alta","Muy Alta"))))),"")</f>
        <v>Baja</v>
      </c>
      <c r="Z7" s="128">
        <f>+X7</f>
        <v>0.36</v>
      </c>
      <c r="AA7" s="173" t="str">
        <f>_xlfn.IFERROR(IF(AB7="","",IF(AB7&lt;=0.2,"Leve",IF(AB7&lt;=0.4,"Menor",IF(AB7&lt;=0.6,"Moderado",IF(AB7&lt;=0.8,"Mayor","Catastrófico"))))),"")</f>
        <v>Leve</v>
      </c>
      <c r="AB7" s="128">
        <f>_xlfn.IFERROR(IF(Q7="Impacto",(M7-(+M7*T7)),IF(Q7="Probabilidad",M7,"")),"")</f>
        <v>0.2</v>
      </c>
      <c r="AC7" s="131" t="str">
        <f>_xlfn.IFERROR(IF(OR(AND(Y7="Muy Baja",AA7="Leve"),AND(Y7="Muy Baja",AA7="Menor"),AND(Y7="Baja",AA7="Leve")),"Bajo",IF(OR(AND(Y7="Muy baja",AA7="Moderado"),AND(Y7="Baja",AA7="Menor"),AND(Y7="Baja",AA7="Moderado"),AND(Y7="Media",AA7="Leve"),AND(Y7="Media",AA7="Menor"),AND(Y7="Media",AA7="Moderado"),AND(Y7="Alta",AA7="Leve"),AND(Y7="Alta",AA7="Menor")),"Moderado",IF(OR(AND(Y7="Muy Baja",AA7="Mayor"),AND(Y7="Baja",AA7="Mayor"),AND(Y7="Media",AA7="Mayor"),AND(Y7="Alta",AA7="Moderado"),AND(Y7="Alta",AA7="Mayor"),AND(Y7="Muy Alta",AA7="Leve"),AND(Y7="Muy Alta",AA7="Menor"),AND(Y7="Muy Alta",AA7="Moderado"),AND(Y7="Muy Alta",AA7="Mayor")),"Alto",IF(OR(AND(Y7="Muy Baja",AA7="Catastrófico"),AND(Y7="Baja",AA7="Catastrófico"),AND(Y7="Media",AA7="Catastrófico"),AND(Y7="Alta",AA7="Catastrófico"),AND(Y7="Muy Alta",AA7="Catastrófico")),"Extremo","")))),"")</f>
        <v>Bajo</v>
      </c>
      <c r="AD7" s="127"/>
      <c r="AE7" s="193" t="s">
        <v>215</v>
      </c>
      <c r="AF7" s="194" t="s">
        <v>216</v>
      </c>
      <c r="AG7" s="175">
        <v>44927</v>
      </c>
      <c r="AH7" s="175"/>
      <c r="AI7" s="132"/>
      <c r="AJ7" s="177"/>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42.5" customHeight="1">
      <c r="A8" s="329"/>
      <c r="B8" s="295"/>
      <c r="C8" s="295"/>
      <c r="D8" s="295"/>
      <c r="E8" s="330"/>
      <c r="F8" s="295"/>
      <c r="G8" s="298"/>
      <c r="H8" s="331"/>
      <c r="I8" s="300"/>
      <c r="J8" s="301"/>
      <c r="K8" s="300">
        <f>IF(NOT(ISERROR(MATCH(J8,_xlfn.ANCHORARRAY(E19),0))),I21&amp;"Por favor no seleccionar los criterios de impacto",J8)</f>
        <v>0</v>
      </c>
      <c r="L8" s="331"/>
      <c r="M8" s="300"/>
      <c r="N8" s="302"/>
      <c r="O8" s="150">
        <v>2</v>
      </c>
      <c r="P8" s="193" t="s">
        <v>217</v>
      </c>
      <c r="Q8" s="126" t="s">
        <v>214</v>
      </c>
      <c r="R8" s="127" t="s">
        <v>126</v>
      </c>
      <c r="S8" s="127" t="s">
        <v>42</v>
      </c>
      <c r="T8" s="128">
        <v>0.4</v>
      </c>
      <c r="U8" s="127" t="s">
        <v>48</v>
      </c>
      <c r="V8" s="127" t="s">
        <v>39</v>
      </c>
      <c r="W8" s="127" t="s">
        <v>53</v>
      </c>
      <c r="X8" s="129">
        <f>_xlfn.IFERROR(IF(AND(Q7="Probabilidad",Q8="Probabilidad"),(Z7-(+Z7*T8)),IF(Q8="Probabilidad",(I7-(+I7*T8)),IF(Q8="Impacto",Z7,""))),"")</f>
        <v>0.216</v>
      </c>
      <c r="Y8" s="173" t="str">
        <f aca="true" t="shared" si="0" ref="Y8:Y66">_xlfn.IFERROR(IF(X8="","",IF(X8&lt;=0.2,"Muy Baja",IF(X8&lt;=0.4,"Baja",IF(X8&lt;=0.6,"Media",IF(X8&lt;=0.8,"Alta","Muy Alta"))))),"")</f>
        <v>Baja</v>
      </c>
      <c r="Z8" s="128">
        <f>+X8</f>
        <v>0.216</v>
      </c>
      <c r="AA8" s="173" t="str">
        <f aca="true" t="shared" si="1" ref="AA8:AA66">_xlfn.IFERROR(IF(AB8="","",IF(AB8&lt;=0.2,"Leve",IF(AB8&lt;=0.4,"Menor",IF(AB8&lt;=0.6,"Moderado",IF(AB8&lt;=0.8,"Mayor","Catastrófico"))))),"")</f>
        <v>Leve</v>
      </c>
      <c r="AB8" s="128">
        <f>_xlfn.IFERROR(IF(AND(Q7="Impacto",Q8="Impacto"),(AB7-(+AB7*T8)),IF(Q8="Impacto",(M7-(+M7*T8)),IF(Q8="Probabilidad",AB7,""))),"")</f>
        <v>0.2</v>
      </c>
      <c r="AC8" s="131" t="str">
        <f>_xlfn.IFERROR(IF(OR(AND(Y8="Muy Baja",AA8="Leve"),AND(Y8="Muy Baja",AA8="Menor"),AND(Y8="Baja",AA8="Leve")),"Bajo",IF(OR(AND(Y8="Muy baja",AA8="Moderado"),AND(Y8="Baja",AA8="Menor"),AND(Y8="Baja",AA8="Moderado"),AND(Y8="Media",AA8="Leve"),AND(Y8="Media",AA8="Menor"),AND(Y8="Media",AA8="Moderado"),AND(Y8="Alta",AA8="Leve"),AND(Y8="Alta",AA8="Menor")),"Moderado",IF(OR(AND(Y8="Muy Baja",AA8="Mayor"),AND(Y8="Baja",AA8="Mayor"),AND(Y8="Media",AA8="Mayor"),AND(Y8="Alta",AA8="Moderado"),AND(Y8="Alta",AA8="Mayor"),AND(Y8="Muy Alta",AA8="Leve"),AND(Y8="Muy Alta",AA8="Menor"),AND(Y8="Muy Alta",AA8="Moderado"),AND(Y8="Muy Alta",AA8="Mayor")),"Alto",IF(OR(AND(Y8="Muy Baja",AA8="Catastrófico"),AND(Y8="Baja",AA8="Catastrófico"),AND(Y8="Media",AA8="Catastrófico"),AND(Y8="Alta",AA8="Catastrófico"),AND(Y8="Muy Alta",AA8="Catastrófico")),"Extremo","")))),"")</f>
        <v>Bajo</v>
      </c>
      <c r="AD8" s="127"/>
      <c r="AE8" s="193" t="s">
        <v>218</v>
      </c>
      <c r="AF8" s="194" t="s">
        <v>219</v>
      </c>
      <c r="AG8" s="175">
        <v>44927</v>
      </c>
      <c r="AH8" s="175"/>
      <c r="AI8" s="132"/>
      <c r="AJ8" s="177"/>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83" customHeight="1">
      <c r="A9" s="204">
        <v>2</v>
      </c>
      <c r="B9" s="195" t="s">
        <v>34</v>
      </c>
      <c r="C9" s="132" t="s">
        <v>220</v>
      </c>
      <c r="D9" s="132" t="s">
        <v>221</v>
      </c>
      <c r="E9" s="88" t="s">
        <v>222</v>
      </c>
      <c r="F9" s="195" t="s">
        <v>86</v>
      </c>
      <c r="G9" s="151">
        <v>42</v>
      </c>
      <c r="H9" s="196" t="str">
        <f>IF(G9&lt;=0,"",IF(G9&lt;=2,"Muy Baja",IF(G9&lt;=24,"Baja",IF(G9&lt;=500,"Media",IF(G9&lt;=5000,"Alta","Muy Alta")))))</f>
        <v>Media</v>
      </c>
      <c r="I9" s="197">
        <f>IF(H9="","",IF(H9="Muy Baja",0.2,IF(H9="Baja",0.4,IF(H9="Media",0.6,IF(H9="Alta",0.8,IF(H9="Muy Alta",1,))))))</f>
        <v>0.6</v>
      </c>
      <c r="J9" s="198" t="s">
        <v>212</v>
      </c>
      <c r="K9" s="300" t="str">
        <f>IF(NOT(ISERROR(MATCH(J9,_xlfn.ANCHORARRAY(E20),0))),I22&amp;"Por favor no seleccionar los criterios de impacto",J9)</f>
        <v>     Afectación menor a 10 SMLMV .</v>
      </c>
      <c r="L9" s="196" t="str">
        <f>IF(OR(K9='[7]Tabla Impacto'!$C$11,K9='[7]Tabla Impacto'!$D$11),"Leve",IF(OR(K9='[7]Tabla Impacto'!$C$12,K9='[7]Tabla Impacto'!$D$12),"Menor",IF(OR(K9='[7]Tabla Impacto'!$C$13,K9='[7]Tabla Impacto'!$D$13),"Moderado",IF(OR(K9='[7]Tabla Impacto'!$C$14,K9='[7]Tabla Impacto'!$D$14),"Mayor",IF(OR(K9='[7]Tabla Impacto'!$C$15,K9='[7]Tabla Impacto'!$D$15),"Catastrófico","")))))</f>
        <v>Leve</v>
      </c>
      <c r="M9" s="197">
        <f>IF(L9="","",IF(L9="Leve",0.2,IF(L9="Menor",0.4,IF(L9="Moderado",0.6,IF(L9="Mayor",0.8,IF(L9="Catastrófico",1,))))))</f>
        <v>0.2</v>
      </c>
      <c r="N9" s="199"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150">
        <v>3</v>
      </c>
      <c r="P9" s="194" t="s">
        <v>223</v>
      </c>
      <c r="Q9" s="126" t="s">
        <v>214</v>
      </c>
      <c r="R9" s="127" t="s">
        <v>36</v>
      </c>
      <c r="S9" s="127" t="s">
        <v>42</v>
      </c>
      <c r="T9" s="128">
        <v>0.4</v>
      </c>
      <c r="U9" s="127" t="s">
        <v>38</v>
      </c>
      <c r="V9" s="127" t="s">
        <v>39</v>
      </c>
      <c r="W9" s="127" t="s">
        <v>40</v>
      </c>
      <c r="X9" s="129">
        <f>_xlfn.IFERROR(IF(AND(Q8="Probabilidad",Q9="Probabilidad"),(Z8-(+Z8*T9)),IF(AND(Q8="Impacto",Q9="Probabilidad"),(Z7-(+Z7*T9)),IF(Q9="Impacto",Z8,""))),"")</f>
        <v>0.1296</v>
      </c>
      <c r="Y9" s="173" t="str">
        <f t="shared" si="0"/>
        <v>Muy Baja</v>
      </c>
      <c r="Z9" s="128">
        <f>+X9</f>
        <v>0.1296</v>
      </c>
      <c r="AA9" s="173" t="str">
        <f t="shared" si="1"/>
        <v>Leve</v>
      </c>
      <c r="AB9" s="128">
        <f>_xlfn.IFERROR(IF(AND(Q8="Impacto",Q9="Impacto"),(AB8-(+AB8*T9)),IF(AND(Q8="Probabilidad",Q9="Impacto"),(AB7-(+AB7*T9)),IF(Q9="Probabilidad",AB8,""))),"")</f>
        <v>0.2</v>
      </c>
      <c r="AC9" s="131" t="str">
        <f>_xlfn.IFERROR(IF(OR(AND(Y9="Muy Baja",AA9="Leve"),AND(Y9="Muy Baja",AA9="Menor"),AND(Y9="Baja",AA9="Leve")),"Bajo",IF(OR(AND(Y9="Muy baja",AA9="Moderado"),AND(Y9="Baja",AA9="Menor"),AND(Y9="Baja",AA9="Moderado"),AND(Y9="Media",AA9="Leve"),AND(Y9="Media",AA9="Menor"),AND(Y9="Media",AA9="Moderado"),AND(Y9="Alta",AA9="Leve"),AND(Y9="Alta",AA9="Menor")),"Moderado",IF(OR(AND(Y9="Muy Baja",AA9="Mayor"),AND(Y9="Baja",AA9="Mayor"),AND(Y9="Media",AA9="Mayor"),AND(Y9="Alta",AA9="Moderado"),AND(Y9="Alta",AA9="Mayor"),AND(Y9="Muy Alta",AA9="Leve"),AND(Y9="Muy Alta",AA9="Menor"),AND(Y9="Muy Alta",AA9="Moderado"),AND(Y9="Muy Alta",AA9="Mayor")),"Alto",IF(OR(AND(Y9="Muy Baja",AA9="Catastrófico"),AND(Y9="Baja",AA9="Catastrófico"),AND(Y9="Media",AA9="Catastrófico"),AND(Y9="Alta",AA9="Catastrófico"),AND(Y9="Muy Alta",AA9="Catastrófico")),"Extremo","")))),"")</f>
        <v>Bajo</v>
      </c>
      <c r="AD9" s="127"/>
      <c r="AE9" s="200" t="s">
        <v>224</v>
      </c>
      <c r="AF9" s="200" t="s">
        <v>225</v>
      </c>
      <c r="AG9" s="175">
        <v>44927</v>
      </c>
      <c r="AH9" s="175"/>
      <c r="AI9" s="132"/>
      <c r="AJ9" s="177"/>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231" customHeight="1">
      <c r="A10" s="204">
        <v>3</v>
      </c>
      <c r="B10" s="195" t="s">
        <v>43</v>
      </c>
      <c r="C10" s="201" t="s">
        <v>226</v>
      </c>
      <c r="D10" s="201" t="s">
        <v>227</v>
      </c>
      <c r="E10" s="99" t="s">
        <v>228</v>
      </c>
      <c r="F10" s="195" t="s">
        <v>86</v>
      </c>
      <c r="G10" s="151">
        <v>4</v>
      </c>
      <c r="H10" s="196" t="str">
        <f>IF(G10&lt;=0,"",IF(G10&lt;=2,"Muy Baja",IF(G10&lt;=24,"Baja",IF(G10&lt;=500,"Media",IF(G10&lt;=5000,"Alta","Muy Alta")))))</f>
        <v>Baja</v>
      </c>
      <c r="I10" s="197">
        <f>IF(H10="","",IF(H10="Muy Baja",0.2,IF(H10="Baja",0.4,IF(H10="Media",0.6,IF(H10="Alta",0.8,IF(H10="Muy Alta",1,))))))</f>
        <v>0.4</v>
      </c>
      <c r="J10" s="198" t="s">
        <v>122</v>
      </c>
      <c r="K10" s="300" t="str">
        <f>IF(NOT(ISERROR(MATCH(J10,_xlfn.ANCHORARRAY(E21),0))),I23&amp;"Por favor no seleccionar los criterios de impacto",J10)</f>
        <v>Pérdida Reputacional</v>
      </c>
      <c r="L10" s="196" t="s">
        <v>136</v>
      </c>
      <c r="M10" s="197">
        <f>IF(L10="","",IF(L10="Leve",0.2,IF(L10="Menor",0.4,IF(L10="Moderado",0.6,IF(L10="Mayor",0.8,IF(L10="Catastrófico",1,))))))</f>
        <v>0.6</v>
      </c>
      <c r="N10" s="199"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50">
        <v>12</v>
      </c>
      <c r="P10" s="202" t="s">
        <v>229</v>
      </c>
      <c r="Q10" s="126" t="s">
        <v>214</v>
      </c>
      <c r="R10" s="127" t="s">
        <v>36</v>
      </c>
      <c r="S10" s="127" t="s">
        <v>42</v>
      </c>
      <c r="T10" s="128">
        <v>0.4</v>
      </c>
      <c r="U10" s="127" t="s">
        <v>38</v>
      </c>
      <c r="V10" s="127" t="s">
        <v>39</v>
      </c>
      <c r="W10" s="127" t="s">
        <v>40</v>
      </c>
      <c r="X10" s="129">
        <f>_xlfn.IFERROR(IF(AND(Q9="Probabilidad",Q10="Probabilidad"),(Z9-(+Z9*T10)),IF(AND(Q9="Impacto",Q10="Probabilidad"),(Z8-(+Z8*T10)),IF(Q10="Impacto",Z9,""))),"")</f>
        <v>0.07776</v>
      </c>
      <c r="Y10" s="173" t="str">
        <f t="shared" si="0"/>
        <v>Muy Baja</v>
      </c>
      <c r="Z10" s="128">
        <f>+X10</f>
        <v>0.07776</v>
      </c>
      <c r="AA10" s="173" t="str">
        <f t="shared" si="1"/>
        <v>Leve</v>
      </c>
      <c r="AB10" s="128">
        <f>_xlfn.IFERROR(IF(AND(Q9="Impacto",Q10="Impacto"),(AB9-(+AB9*T10)),IF(AND(Q9="Probabilidad",Q10="Impacto"),(AB8-(+AB8*T10)),IF(Q10="Probabilidad",AB9,""))),"")</f>
        <v>0.2</v>
      </c>
      <c r="AC10" s="131" t="str">
        <f>_xlfn.IFERROR(IF(OR(AND(Y10="Muy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Bajo</v>
      </c>
      <c r="AD10" s="127"/>
      <c r="AE10" s="193" t="s">
        <v>230</v>
      </c>
      <c r="AF10" s="200" t="s">
        <v>231</v>
      </c>
      <c r="AG10" s="203">
        <v>44927</v>
      </c>
      <c r="AH10" s="175"/>
      <c r="AI10" s="132"/>
      <c r="AJ10" s="177"/>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234.75" customHeight="1" thickBot="1">
      <c r="A11" s="205">
        <v>4</v>
      </c>
      <c r="B11" s="206" t="s">
        <v>43</v>
      </c>
      <c r="C11" s="206" t="s">
        <v>232</v>
      </c>
      <c r="D11" s="206" t="s">
        <v>233</v>
      </c>
      <c r="E11" s="207" t="s">
        <v>234</v>
      </c>
      <c r="F11" s="206" t="s">
        <v>86</v>
      </c>
      <c r="G11" s="208">
        <v>300</v>
      </c>
      <c r="H11" s="209" t="str">
        <f>IF(G11&lt;=0,"",IF(G11&lt;=2,"Muy Baja",IF(G11&lt;=24,"Baja",IF(G11&lt;=500,"Media",IF(G11&lt;=5000,"Alta","Muy Alta")))))</f>
        <v>Media</v>
      </c>
      <c r="I11" s="210">
        <v>0.6</v>
      </c>
      <c r="J11" s="211" t="s">
        <v>122</v>
      </c>
      <c r="K11" s="312" t="str">
        <f>IF(NOT(ISERROR(MATCH(J11,_xlfn.ANCHORARRAY(E22),0))),I24&amp;"Por favor no seleccionar los criterios de impacto",J11)</f>
        <v>Pérdida Reputacional</v>
      </c>
      <c r="L11" s="209" t="s">
        <v>88</v>
      </c>
      <c r="M11" s="210">
        <f>IF(L11="","",IF(L11="Leve",0.2,IF(L11="Menor",0.4,IF(L11="Moderado",0.6,IF(L11="Mayor",0.8,IF(L11="Catastrófico",1,))))))</f>
        <v>0.8</v>
      </c>
      <c r="N11" s="212"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183">
        <v>12</v>
      </c>
      <c r="P11" s="213" t="s">
        <v>235</v>
      </c>
      <c r="Q11" s="185" t="s">
        <v>214</v>
      </c>
      <c r="R11" s="186" t="s">
        <v>36</v>
      </c>
      <c r="S11" s="186" t="s">
        <v>42</v>
      </c>
      <c r="T11" s="187">
        <v>0.4</v>
      </c>
      <c r="U11" s="186" t="s">
        <v>38</v>
      </c>
      <c r="V11" s="186" t="s">
        <v>39</v>
      </c>
      <c r="W11" s="186" t="s">
        <v>40</v>
      </c>
      <c r="X11" s="188">
        <f>_xlfn.IFERROR(IF(AND(Q10="Probabilidad",Q11="Probabilidad"),(Z10-(+Z10*T11)),IF(AND(Q10="Impacto",Q11="Probabilidad"),(Z9-(+Z9*T11)),IF(Q11="Impacto",Z10,""))),"")</f>
        <v>0.046655999999999996</v>
      </c>
      <c r="Y11" s="168" t="str">
        <f t="shared" si="0"/>
        <v>Muy Baja</v>
      </c>
      <c r="Z11" s="187">
        <f>+X11</f>
        <v>0.046655999999999996</v>
      </c>
      <c r="AA11" s="168" t="str">
        <f t="shared" si="1"/>
        <v>Leve</v>
      </c>
      <c r="AB11" s="187">
        <f>_xlfn.IFERROR(IF(AND(Q10="Impacto",Q11="Impacto"),(AB10-(+AB10*T11)),IF(AND(Q10="Probabilidad",Q11="Impacto"),(AB9-(+AB9*T11)),IF(Q11="Probabilidad",AB10,""))),"")</f>
        <v>0.2</v>
      </c>
      <c r="AC11" s="189" t="str">
        <f>_xlfn.IFERROR(IF(OR(AND(Y11="Muy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Bajo</v>
      </c>
      <c r="AD11" s="186"/>
      <c r="AE11" s="213" t="s">
        <v>236</v>
      </c>
      <c r="AF11" s="214" t="s">
        <v>237</v>
      </c>
      <c r="AG11" s="215" t="s">
        <v>115</v>
      </c>
      <c r="AH11" s="191"/>
      <c r="AI11" s="156"/>
      <c r="AJ11" s="192"/>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51.5" customHeight="1">
      <c r="A12" s="39"/>
      <c r="B12" s="40"/>
      <c r="C12" s="40"/>
      <c r="D12" s="40"/>
      <c r="E12" s="41"/>
      <c r="F12" s="40"/>
      <c r="G12" s="42"/>
      <c r="H12" s="43"/>
      <c r="I12" s="44"/>
      <c r="J12" s="45"/>
      <c r="K12" s="46"/>
      <c r="L12" s="43"/>
      <c r="M12" s="44"/>
      <c r="N12" s="47"/>
      <c r="O12" s="48"/>
      <c r="P12" s="49"/>
      <c r="Q12" s="50"/>
      <c r="R12" s="51"/>
      <c r="S12" s="51"/>
      <c r="T12" s="52"/>
      <c r="U12" s="51"/>
      <c r="V12" s="51"/>
      <c r="W12" s="51"/>
      <c r="X12" s="53"/>
      <c r="Y12" s="54"/>
      <c r="Z12" s="52"/>
      <c r="AA12" s="54"/>
      <c r="AB12" s="52"/>
      <c r="AC12" s="55"/>
      <c r="AD12" s="51"/>
      <c r="AE12" s="49"/>
      <c r="AF12" s="56"/>
      <c r="AG12" s="57"/>
      <c r="AH12" s="58"/>
      <c r="AI12" s="59"/>
      <c r="AJ12" s="60"/>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36.75" customHeight="1">
      <c r="A13" s="341">
        <v>2</v>
      </c>
      <c r="B13" s="342"/>
      <c r="C13" s="343" t="s">
        <v>238</v>
      </c>
      <c r="D13" s="343"/>
      <c r="E13" s="343"/>
      <c r="F13" s="342"/>
      <c r="G13" s="344"/>
      <c r="H13" s="345">
        <f>IF(G13&lt;=0,"",IF(G13&lt;=2,"Muy Baja",IF(G13&lt;=24,"Baja",IF(G13&lt;=500,"Media",IF(G13&lt;=5000,"Alta","Muy Alta")))))</f>
      </c>
      <c r="I13" s="346">
        <f>IF(H13="","",IF(H13="Muy Baja",0.2,IF(H13="Baja",0.4,IF(H13="Media",0.6,IF(H13="Alta",0.8,IF(H13="Muy Alta",1,))))))</f>
      </c>
      <c r="J13" s="45"/>
      <c r="K13" s="346">
        <f>IF(NOT(ISERROR(MATCH(J13,'[7]Tabla Impacto'!$B$221:$B$223,0))),'[7]Tabla Impacto'!$F$223&amp;"Por favor no seleccionar los criterios de impacto(Afectación Económica o presupuestal y Pérdida Reputacional)",J13)</f>
        <v>0</v>
      </c>
      <c r="L13" s="345">
        <f>IF(OR(K13='[7]Tabla Impacto'!$C$11,K13='[7]Tabla Impacto'!$D$11),"Leve",IF(OR(K13='[7]Tabla Impacto'!$C$12,K13='[7]Tabla Impacto'!$D$12),"Menor",IF(OR(K13='[7]Tabla Impacto'!$C$13,K13='[7]Tabla Impacto'!$D$13),"Moderado",IF(OR(K13='[7]Tabla Impacto'!$C$14,K13='[7]Tabla Impacto'!$D$14),"Mayor",IF(OR(K13='[7]Tabla Impacto'!$C$15,K13='[7]Tabla Impacto'!$D$15),"Catastrófico","")))))</f>
      </c>
      <c r="M13" s="346">
        <f>IF(L13="","",IF(L13="Leve",0.2,IF(L13="Menor",0.4,IF(L13="Moderado",0.6,IF(L13="Mayor",0.8,IF(L13="Catastrófico",1,))))))</f>
      </c>
      <c r="N13" s="347">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c>
      <c r="O13" s="48">
        <v>1</v>
      </c>
      <c r="P13" s="49"/>
      <c r="Q13" s="50"/>
      <c r="R13" s="51"/>
      <c r="S13" s="51"/>
      <c r="T13" s="52"/>
      <c r="U13" s="51"/>
      <c r="V13" s="51"/>
      <c r="W13" s="51"/>
      <c r="X13" s="53">
        <f>_xlfn.IFERROR(IF(Q13="Probabilidad",(I13-(+I13*T13)),IF(Q13="Impacto",I13,"")),"")</f>
      </c>
      <c r="Y13" s="54">
        <f>_xlfn.IFERROR(IF(X13="","",IF(X13&lt;=0.2,"Muy Baja",IF(X13&lt;=0.4,"Baja",IF(X13&lt;=0.6,"Media",IF(X13&lt;=0.8,"Alta","Muy Alta"))))),"")</f>
      </c>
      <c r="Z13" s="52">
        <f aca="true" t="shared" si="2" ref="Z13:Z44">+X13</f>
      </c>
      <c r="AA13" s="54">
        <f>_xlfn.IFERROR(IF(AB13="","",IF(AB13&lt;=0.2,"Leve",IF(AB13&lt;=0.4,"Menor",IF(AB13&lt;=0.6,"Moderado",IF(AB13&lt;=0.8,"Mayor","Catastrófico"))))),"")</f>
      </c>
      <c r="AB13" s="52">
        <f>_xlfn.IFERROR(IF(Q13="Impacto",(M13-(+M13*T13)),IF(Q13="Probabilidad",M13,"")),"")</f>
      </c>
      <c r="AC13" s="55">
        <f aca="true" t="shared" si="3" ref="AC13:AC44">_xlfn.IFERROR(IF(OR(AND(Y13="Muy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c>
      <c r="AD13" s="51"/>
      <c r="AE13" s="59"/>
      <c r="AF13" s="60"/>
      <c r="AG13" s="58"/>
      <c r="AH13" s="58"/>
      <c r="AI13" s="59"/>
      <c r="AJ13" s="60"/>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21.75" customHeight="1">
      <c r="A14" s="341"/>
      <c r="B14" s="342"/>
      <c r="C14" s="348" t="s">
        <v>239</v>
      </c>
      <c r="D14" s="348"/>
      <c r="E14" s="348"/>
      <c r="F14" s="342"/>
      <c r="G14" s="344"/>
      <c r="H14" s="345"/>
      <c r="I14" s="346"/>
      <c r="J14" s="45"/>
      <c r="K14" s="346">
        <f>IF(NOT(ISERROR(MATCH(J14,_xlfn.ANCHORARRAY(E25),0))),I27&amp;"Por favor no seleccionar los criterios de impacto",J14)</f>
        <v>0</v>
      </c>
      <c r="L14" s="345"/>
      <c r="M14" s="346"/>
      <c r="N14" s="347"/>
      <c r="O14" s="48">
        <v>2</v>
      </c>
      <c r="P14" s="49"/>
      <c r="Q14" s="50"/>
      <c r="R14" s="51"/>
      <c r="S14" s="51"/>
      <c r="T14" s="52"/>
      <c r="U14" s="51"/>
      <c r="V14" s="51"/>
      <c r="W14" s="51"/>
      <c r="X14" s="53">
        <f>_xlfn.IFERROR(IF(AND(Q13="Probabilidad",Q14="Probabilidad"),(Z13-(+Z13*T14)),IF(Q14="Probabilidad",(I13-(+I13*T14)),IF(Q14="Impacto",Z13,""))),"")</f>
      </c>
      <c r="Y14" s="54">
        <f t="shared" si="0"/>
      </c>
      <c r="Z14" s="52">
        <f t="shared" si="2"/>
      </c>
      <c r="AA14" s="54">
        <f t="shared" si="1"/>
      </c>
      <c r="AB14" s="52">
        <f>_xlfn.IFERROR(IF(AND(Q13="Impacto",Q14="Impacto"),(AB13-(+AB13*T14)),IF(Q14="Impacto",(M13-(+M13*T14)),IF(Q14="Probabilidad",AB13,""))),"")</f>
      </c>
      <c r="AC14" s="55">
        <f t="shared" si="3"/>
      </c>
      <c r="AD14" s="51"/>
      <c r="AE14" s="59"/>
      <c r="AF14" s="60"/>
      <c r="AG14" s="58"/>
      <c r="AH14" s="58"/>
      <c r="AI14" s="59"/>
      <c r="AJ14" s="60"/>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81.75" customHeight="1">
      <c r="A15" s="341"/>
      <c r="B15" s="342"/>
      <c r="C15" s="40"/>
      <c r="D15" s="40"/>
      <c r="E15" s="41"/>
      <c r="F15" s="342"/>
      <c r="G15" s="344"/>
      <c r="H15" s="345"/>
      <c r="I15" s="346"/>
      <c r="J15" s="45"/>
      <c r="K15" s="346">
        <f>IF(NOT(ISERROR(MATCH(J15,_xlfn.ANCHORARRAY(E26),0))),I28&amp;"Por favor no seleccionar los criterios de impacto",J15)</f>
        <v>0</v>
      </c>
      <c r="L15" s="345"/>
      <c r="M15" s="346"/>
      <c r="N15" s="347"/>
      <c r="O15" s="48">
        <v>3</v>
      </c>
      <c r="P15" s="61"/>
      <c r="Q15" s="50"/>
      <c r="R15" s="51"/>
      <c r="S15" s="51"/>
      <c r="T15" s="52"/>
      <c r="U15" s="51"/>
      <c r="V15" s="51"/>
      <c r="W15" s="51"/>
      <c r="X15" s="53">
        <f>_xlfn.IFERROR(IF(AND(Q14="Probabilidad",Q15="Probabilidad"),(Z14-(+Z14*T15)),IF(AND(Q14="Impacto",Q15="Probabilidad"),(Z13-(+Z13*T15)),IF(Q15="Impacto",Z14,""))),"")</f>
      </c>
      <c r="Y15" s="54">
        <f t="shared" si="0"/>
      </c>
      <c r="Z15" s="52">
        <f t="shared" si="2"/>
      </c>
      <c r="AA15" s="54">
        <f t="shared" si="1"/>
      </c>
      <c r="AB15" s="52">
        <f>_xlfn.IFERROR(IF(AND(Q14="Impacto",Q15="Impacto"),(AB14-(+AB14*T15)),IF(AND(Q14="Probabilidad",Q15="Impacto"),(AB13-(+AB13*T15)),IF(Q15="Probabilidad",AB14,""))),"")</f>
      </c>
      <c r="AC15" s="55">
        <f t="shared" si="3"/>
      </c>
      <c r="AD15" s="51"/>
      <c r="AE15" s="59"/>
      <c r="AF15" s="60"/>
      <c r="AG15" s="58"/>
      <c r="AH15" s="58"/>
      <c r="AI15" s="59"/>
      <c r="AJ15" s="60"/>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27.75" customHeight="1">
      <c r="A16" s="341"/>
      <c r="B16" s="342"/>
      <c r="C16" s="343" t="s">
        <v>240</v>
      </c>
      <c r="D16" s="343"/>
      <c r="E16" s="343"/>
      <c r="F16" s="342"/>
      <c r="G16" s="344"/>
      <c r="H16" s="345"/>
      <c r="I16" s="346"/>
      <c r="J16" s="45"/>
      <c r="K16" s="346">
        <f>IF(NOT(ISERROR(MATCH(J16,_xlfn.ANCHORARRAY(E27),0))),I29&amp;"Por favor no seleccionar los criterios de impacto",J16)</f>
        <v>0</v>
      </c>
      <c r="L16" s="345"/>
      <c r="M16" s="346"/>
      <c r="N16" s="347"/>
      <c r="O16" s="48">
        <v>4</v>
      </c>
      <c r="P16" s="49"/>
      <c r="Q16" s="50"/>
      <c r="R16" s="51"/>
      <c r="S16" s="51"/>
      <c r="T16" s="52"/>
      <c r="U16" s="51"/>
      <c r="V16" s="51"/>
      <c r="W16" s="51"/>
      <c r="X16" s="53">
        <f>_xlfn.IFERROR(IF(AND(Q15="Probabilidad",Q16="Probabilidad"),(Z15-(+Z15*T16)),IF(AND(Q15="Impacto",Q16="Probabilidad"),(Z14-(+Z14*T16)),IF(Q16="Impacto",Z15,""))),"")</f>
      </c>
      <c r="Y16" s="54">
        <f t="shared" si="0"/>
      </c>
      <c r="Z16" s="52">
        <f t="shared" si="2"/>
      </c>
      <c r="AA16" s="54">
        <f t="shared" si="1"/>
      </c>
      <c r="AB16" s="52">
        <f>_xlfn.IFERROR(IF(AND(Q15="Impacto",Q16="Impacto"),(AB15-(+AB15*T16)),IF(AND(Q15="Probabilidad",Q16="Impacto"),(AB14-(+AB14*T16)),IF(Q16="Probabilidad",AB15,""))),"")</f>
      </c>
      <c r="AC16" s="55">
        <f t="shared" si="3"/>
      </c>
      <c r="AD16" s="51"/>
      <c r="AE16" s="59"/>
      <c r="AF16" s="60"/>
      <c r="AG16" s="58"/>
      <c r="AH16" s="58"/>
      <c r="AI16" s="59"/>
      <c r="AJ16" s="60"/>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26.25" customHeight="1">
      <c r="A17" s="341"/>
      <c r="B17" s="342"/>
      <c r="C17" s="348" t="s">
        <v>219</v>
      </c>
      <c r="D17" s="348"/>
      <c r="E17" s="348"/>
      <c r="F17" s="342"/>
      <c r="G17" s="344"/>
      <c r="H17" s="345"/>
      <c r="I17" s="346"/>
      <c r="J17" s="45"/>
      <c r="K17" s="346">
        <f>IF(NOT(ISERROR(MATCH(J17,_xlfn.ANCHORARRAY(E28),0))),I30&amp;"Por favor no seleccionar los criterios de impacto",J17)</f>
        <v>0</v>
      </c>
      <c r="L17" s="345"/>
      <c r="M17" s="346"/>
      <c r="N17" s="347"/>
      <c r="O17" s="48">
        <v>5</v>
      </c>
      <c r="P17" s="49"/>
      <c r="Q17" s="50">
        <f aca="true" t="shared" si="4" ref="Q17:Q48">IF(OR(R17="Preventivo",R17="Detectivo"),"Probabilidad",IF(R17="Correctivo","Impacto",""))</f>
      </c>
      <c r="R17" s="51"/>
      <c r="S17" s="51"/>
      <c r="T17" s="52">
        <f aca="true" t="shared" si="5" ref="T17:T48">IF(AND(R17="Preventivo",S17="Automático"),"50%",IF(AND(R17="Preventivo",S17="Manual"),"40%",IF(AND(R17="Detectivo",S17="Automático"),"40%",IF(AND(R17="Detectivo",S17="Manual"),"30%",IF(AND(R17="Correctivo",S17="Automático"),"35%",IF(AND(R17="Correctivo",S17="Manual"),"25%",""))))))</f>
      </c>
      <c r="U17" s="51"/>
      <c r="V17" s="51"/>
      <c r="W17" s="51"/>
      <c r="X17" s="53">
        <f>_xlfn.IFERROR(IF(AND(Q16="Probabilidad",Q17="Probabilidad"),(Z16-(+Z16*T17)),IF(AND(Q16="Impacto",Q17="Probabilidad"),(Z15-(+Z15*T17)),IF(Q17="Impacto",Z16,""))),"")</f>
      </c>
      <c r="Y17" s="54">
        <f t="shared" si="0"/>
      </c>
      <c r="Z17" s="52">
        <f t="shared" si="2"/>
      </c>
      <c r="AA17" s="54">
        <f t="shared" si="1"/>
      </c>
      <c r="AB17" s="52">
        <f>_xlfn.IFERROR(IF(AND(Q16="Impacto",Q17="Impacto"),(AB16-(+AB16*T17)),IF(AND(Q16="Probabilidad",Q17="Impacto"),(AB15-(+AB15*T17)),IF(Q17="Probabilidad",AB16,""))),"")</f>
      </c>
      <c r="AC17" s="55">
        <f t="shared" si="3"/>
      </c>
      <c r="AD17" s="51"/>
      <c r="AE17" s="59"/>
      <c r="AF17" s="60"/>
      <c r="AG17" s="58"/>
      <c r="AH17" s="58"/>
      <c r="AI17" s="59"/>
      <c r="AJ17" s="60"/>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6.75" customHeight="1">
      <c r="A18" s="341"/>
      <c r="B18" s="342"/>
      <c r="C18" s="40"/>
      <c r="D18" s="40"/>
      <c r="E18" s="41"/>
      <c r="F18" s="342"/>
      <c r="G18" s="344"/>
      <c r="H18" s="345"/>
      <c r="I18" s="346"/>
      <c r="J18" s="45"/>
      <c r="K18" s="346">
        <f>IF(NOT(ISERROR(MATCH(J18,_xlfn.ANCHORARRAY(E29),0))),I31&amp;"Por favor no seleccionar los criterios de impacto",J18)</f>
        <v>0</v>
      </c>
      <c r="L18" s="345"/>
      <c r="M18" s="346"/>
      <c r="N18" s="347"/>
      <c r="O18" s="48">
        <v>6</v>
      </c>
      <c r="P18" s="49"/>
      <c r="Q18" s="50">
        <f t="shared" si="4"/>
      </c>
      <c r="R18" s="51"/>
      <c r="S18" s="51"/>
      <c r="T18" s="52">
        <f t="shared" si="5"/>
      </c>
      <c r="U18" s="51"/>
      <c r="V18" s="51"/>
      <c r="W18" s="51"/>
      <c r="X18" s="53">
        <f>_xlfn.IFERROR(IF(AND(Q17="Probabilidad",Q18="Probabilidad"),(Z17-(+Z17*T18)),IF(AND(Q17="Impacto",Q18="Probabilidad"),(Z16-(+Z16*T18)),IF(Q18="Impacto",Z17,""))),"")</f>
      </c>
      <c r="Y18" s="54">
        <f t="shared" si="0"/>
      </c>
      <c r="Z18" s="52">
        <f t="shared" si="2"/>
      </c>
      <c r="AA18" s="54">
        <f t="shared" si="1"/>
      </c>
      <c r="AB18" s="52">
        <f>_xlfn.IFERROR(IF(AND(Q17="Impacto",Q18="Impacto"),(AB17-(+AB17*T18)),IF(AND(Q17="Probabilidad",Q18="Impacto"),(AB16-(+AB16*T18)),IF(Q18="Probabilidad",AB17,""))),"")</f>
      </c>
      <c r="AC18" s="55">
        <f t="shared" si="3"/>
      </c>
      <c r="AD18" s="51"/>
      <c r="AE18" s="59"/>
      <c r="AF18" s="60"/>
      <c r="AG18" s="58"/>
      <c r="AH18" s="58"/>
      <c r="AI18" s="59"/>
      <c r="AJ18" s="60"/>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51.5" customHeight="1">
      <c r="A19" s="349">
        <v>3</v>
      </c>
      <c r="B19" s="351"/>
      <c r="C19" s="351"/>
      <c r="D19" s="351"/>
      <c r="E19" s="353"/>
      <c r="F19" s="351"/>
      <c r="G19" s="355"/>
      <c r="H19" s="357">
        <f>IF(G19&lt;=0,"",IF(G19&lt;=2,"Muy Baja",IF(G19&lt;=24,"Baja",IF(G19&lt;=500,"Media",IF(G19&lt;=5000,"Alta","Muy Alta")))))</f>
      </c>
      <c r="I19" s="359">
        <f>IF(H19="","",IF(H19="Muy Baja",0.2,IF(H19="Baja",0.4,IF(H19="Media",0.6,IF(H19="Alta",0.8,IF(H19="Muy Alta",1,))))))</f>
      </c>
      <c r="J19" s="361"/>
      <c r="K19" s="359">
        <f>IF(NOT(ISERROR(MATCH(J19,'[7]Tabla Impacto'!$B$221:$B$223,0))),'[7]Tabla Impacto'!$F$223&amp;"Por favor no seleccionar los criterios de impacto(Afectación Económica o presupuestal y Pérdida Reputacional)",J19)</f>
        <v>0</v>
      </c>
      <c r="L19" s="357">
        <f>IF(OR(K19='[7]Tabla Impacto'!$C$11,K19='[7]Tabla Impacto'!$D$11),"Leve",IF(OR(K19='[7]Tabla Impacto'!$C$12,K19='[7]Tabla Impacto'!$D$12),"Menor",IF(OR(K19='[7]Tabla Impacto'!$C$13,K19='[7]Tabla Impacto'!$D$13),"Moderado",IF(OR(K19='[7]Tabla Impacto'!$C$14,K19='[7]Tabla Impacto'!$D$14),"Mayor",IF(OR(K19='[7]Tabla Impacto'!$C$15,K19='[7]Tabla Impacto'!$D$15),"Catastrófico","")))))</f>
      </c>
      <c r="M19" s="359">
        <f>IF(L19="","",IF(L19="Leve",0.2,IF(L19="Menor",0.4,IF(L19="Moderado",0.6,IF(L19="Mayor",0.8,IF(L19="Catastrófico",1,))))))</f>
      </c>
      <c r="N19" s="363">
        <f>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c>
      <c r="O19" s="62">
        <v>1</v>
      </c>
      <c r="P19" s="63"/>
      <c r="Q19" s="64">
        <f t="shared" si="4"/>
      </c>
      <c r="R19" s="65"/>
      <c r="S19" s="65"/>
      <c r="T19" s="66">
        <f t="shared" si="5"/>
      </c>
      <c r="U19" s="65"/>
      <c r="V19" s="65"/>
      <c r="W19" s="65"/>
      <c r="X19" s="67">
        <f>_xlfn.IFERROR(IF(Q19="Probabilidad",(I19-(+I19*T19)),IF(Q19="Impacto",I19,"")),"")</f>
      </c>
      <c r="Y19" s="68">
        <f>_xlfn.IFERROR(IF(X19="","",IF(X19&lt;=0.2,"Muy Baja",IF(X19&lt;=0.4,"Baja",IF(X19&lt;=0.6,"Media",IF(X19&lt;=0.8,"Alta","Muy Alta"))))),"")</f>
      </c>
      <c r="Z19" s="69">
        <f t="shared" si="2"/>
      </c>
      <c r="AA19" s="68">
        <f>_xlfn.IFERROR(IF(AB19="","",IF(AB19&lt;=0.2,"Leve",IF(AB19&lt;=0.4,"Menor",IF(AB19&lt;=0.6,"Moderado",IF(AB19&lt;=0.8,"Mayor","Catastrófico"))))),"")</f>
      </c>
      <c r="AB19" s="69">
        <f>_xlfn.IFERROR(IF(Q19="Impacto",(M19-(+M19*T19)),IF(Q19="Probabilidad",M19,"")),"")</f>
      </c>
      <c r="AC19" s="70">
        <f t="shared" si="3"/>
      </c>
      <c r="AD19" s="71"/>
      <c r="AE19" s="72"/>
      <c r="AF19" s="73"/>
      <c r="AG19" s="74"/>
      <c r="AH19" s="74"/>
      <c r="AI19" s="72"/>
      <c r="AJ19" s="7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51.5" customHeight="1">
      <c r="A20" s="349"/>
      <c r="B20" s="351"/>
      <c r="C20" s="351"/>
      <c r="D20" s="351"/>
      <c r="E20" s="353"/>
      <c r="F20" s="351"/>
      <c r="G20" s="355"/>
      <c r="H20" s="357"/>
      <c r="I20" s="359"/>
      <c r="J20" s="361"/>
      <c r="K20" s="359">
        <f>IF(NOT(ISERROR(MATCH(J20,_xlfn.ANCHORARRAY(E31),0))),I33&amp;"Por favor no seleccionar los criterios de impacto",J20)</f>
        <v>0</v>
      </c>
      <c r="L20" s="357"/>
      <c r="M20" s="359"/>
      <c r="N20" s="363"/>
      <c r="O20" s="34">
        <v>2</v>
      </c>
      <c r="P20" s="21"/>
      <c r="Q20" s="22">
        <f t="shared" si="4"/>
      </c>
      <c r="R20" s="23"/>
      <c r="S20" s="23"/>
      <c r="T20" s="24">
        <f t="shared" si="5"/>
      </c>
      <c r="U20" s="23"/>
      <c r="V20" s="23"/>
      <c r="W20" s="23"/>
      <c r="X20" s="36">
        <f>_xlfn.IFERROR(IF(AND(Q19="Probabilidad",Q20="Probabilidad"),(Z19-(+Z19*T20)),IF(Q20="Probabilidad",(I19-(+I19*T20)),IF(Q20="Impacto",Z19,""))),"")</f>
      </c>
      <c r="Y20" s="35">
        <f t="shared" si="0"/>
      </c>
      <c r="Z20" s="26">
        <f t="shared" si="2"/>
      </c>
      <c r="AA20" s="35">
        <f t="shared" si="1"/>
      </c>
      <c r="AB20" s="26">
        <f>_xlfn.IFERROR(IF(AND(Q19="Impacto",Q20="Impacto"),(AB19-(+AB19*T20)),IF(Q20="Impacto",(M19-(+M19*T20)),IF(Q20="Probabilidad",AB19,""))),"")</f>
      </c>
      <c r="AC20" s="27">
        <f t="shared" si="3"/>
      </c>
      <c r="AD20" s="28"/>
      <c r="AE20" s="30"/>
      <c r="AF20" s="31"/>
      <c r="AG20" s="29"/>
      <c r="AH20" s="29"/>
      <c r="AI20" s="30"/>
      <c r="AJ20" s="31"/>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51.5" customHeight="1">
      <c r="A21" s="349"/>
      <c r="B21" s="351"/>
      <c r="C21" s="351"/>
      <c r="D21" s="351"/>
      <c r="E21" s="353"/>
      <c r="F21" s="351"/>
      <c r="G21" s="355"/>
      <c r="H21" s="357"/>
      <c r="I21" s="359"/>
      <c r="J21" s="361"/>
      <c r="K21" s="359">
        <f>IF(NOT(ISERROR(MATCH(J21,_xlfn.ANCHORARRAY(E32),0))),I34&amp;"Por favor no seleccionar los criterios de impacto",J21)</f>
        <v>0</v>
      </c>
      <c r="L21" s="357"/>
      <c r="M21" s="359"/>
      <c r="N21" s="363"/>
      <c r="O21" s="34">
        <v>3</v>
      </c>
      <c r="P21" s="37"/>
      <c r="Q21" s="22">
        <f t="shared" si="4"/>
      </c>
      <c r="R21" s="23"/>
      <c r="S21" s="23"/>
      <c r="T21" s="24">
        <f t="shared" si="5"/>
      </c>
      <c r="U21" s="23"/>
      <c r="V21" s="23"/>
      <c r="W21" s="23"/>
      <c r="X21" s="25">
        <f>_xlfn.IFERROR(IF(AND(Q20="Probabilidad",Q21="Probabilidad"),(Z20-(+Z20*T21)),IF(AND(Q20="Impacto",Q21="Probabilidad"),(Z19-(+Z19*T21)),IF(Q21="Impacto",Z20,""))),"")</f>
      </c>
      <c r="Y21" s="35">
        <f t="shared" si="0"/>
      </c>
      <c r="Z21" s="26">
        <f t="shared" si="2"/>
      </c>
      <c r="AA21" s="35">
        <f t="shared" si="1"/>
      </c>
      <c r="AB21" s="26">
        <f>_xlfn.IFERROR(IF(AND(Q20="Impacto",Q21="Impacto"),(AB20-(+AB20*T21)),IF(AND(Q20="Probabilidad",Q21="Impacto"),(AB19-(+AB19*T21)),IF(Q21="Probabilidad",AB20,""))),"")</f>
      </c>
      <c r="AC21" s="27">
        <f t="shared" si="3"/>
      </c>
      <c r="AD21" s="28"/>
      <c r="AE21" s="30"/>
      <c r="AF21" s="31"/>
      <c r="AG21" s="29"/>
      <c r="AH21" s="29"/>
      <c r="AI21" s="30"/>
      <c r="AJ21" s="31"/>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51.5" customHeight="1">
      <c r="A22" s="349"/>
      <c r="B22" s="351"/>
      <c r="C22" s="351"/>
      <c r="D22" s="351"/>
      <c r="E22" s="353"/>
      <c r="F22" s="351"/>
      <c r="G22" s="355"/>
      <c r="H22" s="357"/>
      <c r="I22" s="359"/>
      <c r="J22" s="361"/>
      <c r="K22" s="359">
        <f>IF(NOT(ISERROR(MATCH(J22,_xlfn.ANCHORARRAY(E33),0))),I35&amp;"Por favor no seleccionar los criterios de impacto",J22)</f>
        <v>0</v>
      </c>
      <c r="L22" s="357"/>
      <c r="M22" s="359"/>
      <c r="N22" s="363"/>
      <c r="O22" s="34">
        <v>4</v>
      </c>
      <c r="P22" s="21"/>
      <c r="Q22" s="22">
        <f t="shared" si="4"/>
      </c>
      <c r="R22" s="23"/>
      <c r="S22" s="23"/>
      <c r="T22" s="24">
        <f t="shared" si="5"/>
      </c>
      <c r="U22" s="23"/>
      <c r="V22" s="23"/>
      <c r="W22" s="23"/>
      <c r="X22" s="25">
        <f>_xlfn.IFERROR(IF(AND(Q21="Probabilidad",Q22="Probabilidad"),(Z21-(+Z21*T22)),IF(AND(Q21="Impacto",Q22="Probabilidad"),(Z20-(+Z20*T22)),IF(Q22="Impacto",Z21,""))),"")</f>
      </c>
      <c r="Y22" s="35">
        <f t="shared" si="0"/>
      </c>
      <c r="Z22" s="26">
        <f t="shared" si="2"/>
      </c>
      <c r="AA22" s="35">
        <f t="shared" si="1"/>
      </c>
      <c r="AB22" s="26">
        <f>_xlfn.IFERROR(IF(AND(Q21="Impacto",Q22="Impacto"),(AB21-(+AB21*T22)),IF(AND(Q21="Probabilidad",Q22="Impacto"),(AB20-(+AB20*T22)),IF(Q22="Probabilidad",AB21,""))),"")</f>
      </c>
      <c r="AC22" s="27">
        <f t="shared" si="3"/>
      </c>
      <c r="AD22" s="28"/>
      <c r="AE22" s="30"/>
      <c r="AF22" s="31"/>
      <c r="AG22" s="29"/>
      <c r="AH22" s="29"/>
      <c r="AI22" s="30"/>
      <c r="AJ22" s="31"/>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51.5" customHeight="1">
      <c r="A23" s="349"/>
      <c r="B23" s="351"/>
      <c r="C23" s="351"/>
      <c r="D23" s="351"/>
      <c r="E23" s="353"/>
      <c r="F23" s="351"/>
      <c r="G23" s="355"/>
      <c r="H23" s="357"/>
      <c r="I23" s="359"/>
      <c r="J23" s="361"/>
      <c r="K23" s="359">
        <f>IF(NOT(ISERROR(MATCH(J23,_xlfn.ANCHORARRAY(E34),0))),I36&amp;"Por favor no seleccionar los criterios de impacto",J23)</f>
        <v>0</v>
      </c>
      <c r="L23" s="357"/>
      <c r="M23" s="359"/>
      <c r="N23" s="363"/>
      <c r="O23" s="34">
        <v>5</v>
      </c>
      <c r="P23" s="21"/>
      <c r="Q23" s="22">
        <f t="shared" si="4"/>
      </c>
      <c r="R23" s="23"/>
      <c r="S23" s="23"/>
      <c r="T23" s="24">
        <f t="shared" si="5"/>
      </c>
      <c r="U23" s="23"/>
      <c r="V23" s="23"/>
      <c r="W23" s="23"/>
      <c r="X23" s="25">
        <f>_xlfn.IFERROR(IF(AND(Q22="Probabilidad",Q23="Probabilidad"),(Z22-(+Z22*T23)),IF(AND(Q22="Impacto",Q23="Probabilidad"),(Z21-(+Z21*T23)),IF(Q23="Impacto",Z22,""))),"")</f>
      </c>
      <c r="Y23" s="35">
        <f t="shared" si="0"/>
      </c>
      <c r="Z23" s="26">
        <f t="shared" si="2"/>
      </c>
      <c r="AA23" s="35">
        <f t="shared" si="1"/>
      </c>
      <c r="AB23" s="26">
        <f>_xlfn.IFERROR(IF(AND(Q22="Impacto",Q23="Impacto"),(AB22-(+AB22*T23)),IF(AND(Q22="Probabilidad",Q23="Impacto"),(AB21-(+AB21*T23)),IF(Q23="Probabilidad",AB22,""))),"")</f>
      </c>
      <c r="AC23" s="27">
        <f t="shared" si="3"/>
      </c>
      <c r="AD23" s="28"/>
      <c r="AE23" s="30"/>
      <c r="AF23" s="31"/>
      <c r="AG23" s="29"/>
      <c r="AH23" s="29"/>
      <c r="AI23" s="30"/>
      <c r="AJ23" s="31"/>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51.5" customHeight="1">
      <c r="A24" s="350"/>
      <c r="B24" s="352"/>
      <c r="C24" s="352"/>
      <c r="D24" s="352"/>
      <c r="E24" s="354"/>
      <c r="F24" s="352"/>
      <c r="G24" s="356"/>
      <c r="H24" s="358"/>
      <c r="I24" s="360"/>
      <c r="J24" s="362"/>
      <c r="K24" s="360">
        <f>IF(NOT(ISERROR(MATCH(J24,_xlfn.ANCHORARRAY(E35),0))),I37&amp;"Por favor no seleccionar los criterios de impacto",J24)</f>
        <v>0</v>
      </c>
      <c r="L24" s="358"/>
      <c r="M24" s="360"/>
      <c r="N24" s="364"/>
      <c r="O24" s="34">
        <v>6</v>
      </c>
      <c r="P24" s="21"/>
      <c r="Q24" s="22">
        <f t="shared" si="4"/>
      </c>
      <c r="R24" s="23"/>
      <c r="S24" s="23"/>
      <c r="T24" s="24">
        <f t="shared" si="5"/>
      </c>
      <c r="U24" s="23"/>
      <c r="V24" s="23"/>
      <c r="W24" s="23"/>
      <c r="X24" s="25">
        <f>_xlfn.IFERROR(IF(AND(Q23="Probabilidad",Q24="Probabilidad"),(Z23-(+Z23*T24)),IF(AND(Q23="Impacto",Q24="Probabilidad"),(Z22-(+Z22*T24)),IF(Q24="Impacto",Z23,""))),"")</f>
      </c>
      <c r="Y24" s="35">
        <f t="shared" si="0"/>
      </c>
      <c r="Z24" s="26">
        <f t="shared" si="2"/>
      </c>
      <c r="AA24" s="35">
        <f t="shared" si="1"/>
      </c>
      <c r="AB24" s="26">
        <f>_xlfn.IFERROR(IF(AND(Q23="Impacto",Q24="Impacto"),(AB23-(+AB23*T24)),IF(AND(Q23="Probabilidad",Q24="Impacto"),(AB22-(+AB22*T24)),IF(Q24="Probabilidad",AB23,""))),"")</f>
      </c>
      <c r="AC24" s="27">
        <f t="shared" si="3"/>
      </c>
      <c r="AD24" s="28"/>
      <c r="AE24" s="30"/>
      <c r="AF24" s="31"/>
      <c r="AG24" s="29"/>
      <c r="AH24" s="29"/>
      <c r="AI24" s="30"/>
      <c r="AJ24" s="31"/>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51.5" customHeight="1">
      <c r="A25" s="365">
        <v>4</v>
      </c>
      <c r="B25" s="366"/>
      <c r="C25" s="366"/>
      <c r="D25" s="366"/>
      <c r="E25" s="367"/>
      <c r="F25" s="366"/>
      <c r="G25" s="368"/>
      <c r="H25" s="369">
        <f>IF(G25&lt;=0,"",IF(G25&lt;=2,"Muy Baja",IF(G25&lt;=24,"Baja",IF(G25&lt;=500,"Media",IF(G25&lt;=5000,"Alta","Muy Alta")))))</f>
      </c>
      <c r="I25" s="370">
        <f>IF(H25="","",IF(H25="Muy Baja",0.2,IF(H25="Baja",0.4,IF(H25="Media",0.6,IF(H25="Alta",0.8,IF(H25="Muy Alta",1,))))))</f>
      </c>
      <c r="J25" s="371"/>
      <c r="K25" s="370">
        <f>IF(NOT(ISERROR(MATCH(J25,'[7]Tabla Impacto'!$B$221:$B$223,0))),'[7]Tabla Impacto'!$F$223&amp;"Por favor no seleccionar los criterios de impacto(Afectación Económica o presupuestal y Pérdida Reputacional)",J25)</f>
        <v>0</v>
      </c>
      <c r="L25" s="369">
        <f>IF(OR(K25='[7]Tabla Impacto'!$C$11,K25='[7]Tabla Impacto'!$D$11),"Leve",IF(OR(K25='[7]Tabla Impacto'!$C$12,K25='[7]Tabla Impacto'!$D$12),"Menor",IF(OR(K25='[7]Tabla Impacto'!$C$13,K25='[7]Tabla Impacto'!$D$13),"Moderado",IF(OR(K25='[7]Tabla Impacto'!$C$14,K25='[7]Tabla Impacto'!$D$14),"Mayor",IF(OR(K25='[7]Tabla Impacto'!$C$15,K25='[7]Tabla Impacto'!$D$15),"Catastrófico","")))))</f>
      </c>
      <c r="M25" s="370">
        <f>IF(L25="","",IF(L25="Leve",0.2,IF(L25="Menor",0.4,IF(L25="Moderado",0.6,IF(L25="Mayor",0.8,IF(L25="Catastrófico",1,))))))</f>
      </c>
      <c r="N25" s="372">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c>
      <c r="O25" s="34">
        <v>1</v>
      </c>
      <c r="P25" s="21"/>
      <c r="Q25" s="22">
        <f t="shared" si="4"/>
      </c>
      <c r="R25" s="23"/>
      <c r="S25" s="23"/>
      <c r="T25" s="24">
        <f t="shared" si="5"/>
      </c>
      <c r="U25" s="23"/>
      <c r="V25" s="23"/>
      <c r="W25" s="23"/>
      <c r="X25" s="25">
        <f>_xlfn.IFERROR(IF(Q25="Probabilidad",(I25-(+I25*T25)),IF(Q25="Impacto",I25,"")),"")</f>
      </c>
      <c r="Y25" s="35">
        <f>_xlfn.IFERROR(IF(X25="","",IF(X25&lt;=0.2,"Muy Baja",IF(X25&lt;=0.4,"Baja",IF(X25&lt;=0.6,"Media",IF(X25&lt;=0.8,"Alta","Muy Alta"))))),"")</f>
      </c>
      <c r="Z25" s="26">
        <f t="shared" si="2"/>
      </c>
      <c r="AA25" s="35">
        <f>_xlfn.IFERROR(IF(AB25="","",IF(AB25&lt;=0.2,"Leve",IF(AB25&lt;=0.4,"Menor",IF(AB25&lt;=0.6,"Moderado",IF(AB25&lt;=0.8,"Mayor","Catastrófico"))))),"")</f>
      </c>
      <c r="AB25" s="26">
        <f>_xlfn.IFERROR(IF(Q25="Impacto",(M25-(+M25*T25)),IF(Q25="Probabilidad",M25,"")),"")</f>
      </c>
      <c r="AC25" s="27">
        <f t="shared" si="3"/>
      </c>
      <c r="AD25" s="28"/>
      <c r="AE25" s="30"/>
      <c r="AF25" s="31"/>
      <c r="AG25" s="29"/>
      <c r="AH25" s="29"/>
      <c r="AI25" s="30"/>
      <c r="AJ25" s="31"/>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51.5" customHeight="1">
      <c r="A26" s="349"/>
      <c r="B26" s="351"/>
      <c r="C26" s="351"/>
      <c r="D26" s="351"/>
      <c r="E26" s="353"/>
      <c r="F26" s="351"/>
      <c r="G26" s="355"/>
      <c r="H26" s="357"/>
      <c r="I26" s="359"/>
      <c r="J26" s="361"/>
      <c r="K26" s="359">
        <f>IF(NOT(ISERROR(MATCH(J26,_xlfn.ANCHORARRAY(E37),0))),I39&amp;"Por favor no seleccionar los criterios de impacto",J26)</f>
        <v>0</v>
      </c>
      <c r="L26" s="357"/>
      <c r="M26" s="359"/>
      <c r="N26" s="363"/>
      <c r="O26" s="34">
        <v>2</v>
      </c>
      <c r="P26" s="21"/>
      <c r="Q26" s="22">
        <f t="shared" si="4"/>
      </c>
      <c r="R26" s="23"/>
      <c r="S26" s="23"/>
      <c r="T26" s="24">
        <f t="shared" si="5"/>
      </c>
      <c r="U26" s="23"/>
      <c r="V26" s="23"/>
      <c r="W26" s="23"/>
      <c r="X26" s="25">
        <f>_xlfn.IFERROR(IF(AND(Q25="Probabilidad",Q26="Probabilidad"),(Z25-(+Z25*T26)),IF(Q26="Probabilidad",(I25-(+I25*T26)),IF(Q26="Impacto",Z25,""))),"")</f>
      </c>
      <c r="Y26" s="35">
        <f t="shared" si="0"/>
      </c>
      <c r="Z26" s="26">
        <f t="shared" si="2"/>
      </c>
      <c r="AA26" s="35">
        <f t="shared" si="1"/>
      </c>
      <c r="AB26" s="26">
        <f>_xlfn.IFERROR(IF(AND(Q25="Impacto",Q26="Impacto"),(AB25-(+AB25*T26)),IF(Q26="Impacto",(M25-(+M25*T26)),IF(Q26="Probabilidad",AB25,""))),"")</f>
      </c>
      <c r="AC26" s="27">
        <f t="shared" si="3"/>
      </c>
      <c r="AD26" s="28"/>
      <c r="AE26" s="30"/>
      <c r="AF26" s="31"/>
      <c r="AG26" s="29"/>
      <c r="AH26" s="29"/>
      <c r="AI26" s="30"/>
      <c r="AJ26" s="31"/>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51.5" customHeight="1">
      <c r="A27" s="349"/>
      <c r="B27" s="351"/>
      <c r="C27" s="351"/>
      <c r="D27" s="351"/>
      <c r="E27" s="353"/>
      <c r="F27" s="351"/>
      <c r="G27" s="355"/>
      <c r="H27" s="357"/>
      <c r="I27" s="359"/>
      <c r="J27" s="361"/>
      <c r="K27" s="359">
        <f>IF(NOT(ISERROR(MATCH(J27,_xlfn.ANCHORARRAY(E38),0))),I40&amp;"Por favor no seleccionar los criterios de impacto",J27)</f>
        <v>0</v>
      </c>
      <c r="L27" s="357"/>
      <c r="M27" s="359"/>
      <c r="N27" s="363"/>
      <c r="O27" s="34">
        <v>3</v>
      </c>
      <c r="P27" s="37"/>
      <c r="Q27" s="22">
        <f t="shared" si="4"/>
      </c>
      <c r="R27" s="23"/>
      <c r="S27" s="23"/>
      <c r="T27" s="24">
        <f t="shared" si="5"/>
      </c>
      <c r="U27" s="23"/>
      <c r="V27" s="23"/>
      <c r="W27" s="23"/>
      <c r="X27" s="25">
        <f>_xlfn.IFERROR(IF(AND(Q26="Probabilidad",Q27="Probabilidad"),(Z26-(+Z26*T27)),IF(AND(Q26="Impacto",Q27="Probabilidad"),(Z25-(+Z25*T27)),IF(Q27="Impacto",Z26,""))),"")</f>
      </c>
      <c r="Y27" s="35">
        <f t="shared" si="0"/>
      </c>
      <c r="Z27" s="26">
        <f t="shared" si="2"/>
      </c>
      <c r="AA27" s="35">
        <f t="shared" si="1"/>
      </c>
      <c r="AB27" s="26">
        <f>_xlfn.IFERROR(IF(AND(Q26="Impacto",Q27="Impacto"),(AB26-(+AB26*T27)),IF(AND(Q26="Probabilidad",Q27="Impacto"),(AB25-(+AB25*T27)),IF(Q27="Probabilidad",AB26,""))),"")</f>
      </c>
      <c r="AC27" s="27">
        <f t="shared" si="3"/>
      </c>
      <c r="AD27" s="28"/>
      <c r="AE27" s="30"/>
      <c r="AF27" s="31"/>
      <c r="AG27" s="29"/>
      <c r="AH27" s="29"/>
      <c r="AI27" s="30"/>
      <c r="AJ27" s="31"/>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51.5" customHeight="1">
      <c r="A28" s="349"/>
      <c r="B28" s="351"/>
      <c r="C28" s="351"/>
      <c r="D28" s="351"/>
      <c r="E28" s="353"/>
      <c r="F28" s="351"/>
      <c r="G28" s="355"/>
      <c r="H28" s="357"/>
      <c r="I28" s="359"/>
      <c r="J28" s="361"/>
      <c r="K28" s="359">
        <f>IF(NOT(ISERROR(MATCH(J28,_xlfn.ANCHORARRAY(E39),0))),I41&amp;"Por favor no seleccionar los criterios de impacto",J28)</f>
        <v>0</v>
      </c>
      <c r="L28" s="357"/>
      <c r="M28" s="359"/>
      <c r="N28" s="363"/>
      <c r="O28" s="34">
        <v>4</v>
      </c>
      <c r="P28" s="21"/>
      <c r="Q28" s="22">
        <f t="shared" si="4"/>
      </c>
      <c r="R28" s="23"/>
      <c r="S28" s="23"/>
      <c r="T28" s="24">
        <f t="shared" si="5"/>
      </c>
      <c r="U28" s="23"/>
      <c r="V28" s="23"/>
      <c r="W28" s="23"/>
      <c r="X28" s="25">
        <f>_xlfn.IFERROR(IF(AND(Q27="Probabilidad",Q28="Probabilidad"),(Z27-(+Z27*T28)),IF(AND(Q27="Impacto",Q28="Probabilidad"),(Z26-(+Z26*T28)),IF(Q28="Impacto",Z27,""))),"")</f>
      </c>
      <c r="Y28" s="35">
        <f t="shared" si="0"/>
      </c>
      <c r="Z28" s="26">
        <f t="shared" si="2"/>
      </c>
      <c r="AA28" s="35">
        <f t="shared" si="1"/>
      </c>
      <c r="AB28" s="26">
        <f>_xlfn.IFERROR(IF(AND(Q27="Impacto",Q28="Impacto"),(AB27-(+AB27*T28)),IF(AND(Q27="Probabilidad",Q28="Impacto"),(AB26-(+AB26*T28)),IF(Q28="Probabilidad",AB27,""))),"")</f>
      </c>
      <c r="AC28" s="27">
        <f t="shared" si="3"/>
      </c>
      <c r="AD28" s="28"/>
      <c r="AE28" s="30"/>
      <c r="AF28" s="31"/>
      <c r="AG28" s="29"/>
      <c r="AH28" s="29"/>
      <c r="AI28" s="30"/>
      <c r="AJ28" s="31"/>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51.5" customHeight="1">
      <c r="A29" s="349"/>
      <c r="B29" s="351"/>
      <c r="C29" s="351"/>
      <c r="D29" s="351"/>
      <c r="E29" s="353"/>
      <c r="F29" s="351"/>
      <c r="G29" s="355"/>
      <c r="H29" s="357"/>
      <c r="I29" s="359"/>
      <c r="J29" s="361"/>
      <c r="K29" s="359">
        <f>IF(NOT(ISERROR(MATCH(J29,_xlfn.ANCHORARRAY(E40),0))),I42&amp;"Por favor no seleccionar los criterios de impacto",J29)</f>
        <v>0</v>
      </c>
      <c r="L29" s="357"/>
      <c r="M29" s="359"/>
      <c r="N29" s="363"/>
      <c r="O29" s="34">
        <v>5</v>
      </c>
      <c r="P29" s="21"/>
      <c r="Q29" s="22">
        <f t="shared" si="4"/>
      </c>
      <c r="R29" s="23"/>
      <c r="S29" s="23"/>
      <c r="T29" s="24">
        <f t="shared" si="5"/>
      </c>
      <c r="U29" s="23"/>
      <c r="V29" s="23"/>
      <c r="W29" s="23"/>
      <c r="X29" s="36">
        <f>_xlfn.IFERROR(IF(AND(Q28="Probabilidad",Q29="Probabilidad"),(Z28-(+Z28*T29)),IF(AND(Q28="Impacto",Q29="Probabilidad"),(Z27-(+Z27*T29)),IF(Q29="Impacto",Z28,""))),"")</f>
      </c>
      <c r="Y29" s="35">
        <f>_xlfn.IFERROR(IF(X29="","",IF(X29&lt;=0.2,"Muy Baja",IF(X29&lt;=0.4,"Baja",IF(X29&lt;=0.6,"Media",IF(X29&lt;=0.8,"Alta","Muy Alta"))))),"")</f>
      </c>
      <c r="Z29" s="26">
        <f t="shared" si="2"/>
      </c>
      <c r="AA29" s="35">
        <f t="shared" si="1"/>
      </c>
      <c r="AB29" s="26">
        <f>_xlfn.IFERROR(IF(AND(Q28="Impacto",Q29="Impacto"),(AB28-(+AB28*T29)),IF(AND(Q28="Probabilidad",Q29="Impacto"),(AB27-(+AB27*T29)),IF(Q29="Probabilidad",AB28,""))),"")</f>
      </c>
      <c r="AC29" s="27">
        <f t="shared" si="3"/>
      </c>
      <c r="AD29" s="28"/>
      <c r="AE29" s="30"/>
      <c r="AF29" s="31"/>
      <c r="AG29" s="29"/>
      <c r="AH29" s="29"/>
      <c r="AI29" s="30"/>
      <c r="AJ29" s="31"/>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51.5" customHeight="1">
      <c r="A30" s="350"/>
      <c r="B30" s="352"/>
      <c r="C30" s="352"/>
      <c r="D30" s="352"/>
      <c r="E30" s="354"/>
      <c r="F30" s="352"/>
      <c r="G30" s="356"/>
      <c r="H30" s="358"/>
      <c r="I30" s="360"/>
      <c r="J30" s="362"/>
      <c r="K30" s="360">
        <f>IF(NOT(ISERROR(MATCH(J30,_xlfn.ANCHORARRAY(E41),0))),I43&amp;"Por favor no seleccionar los criterios de impacto",J30)</f>
        <v>0</v>
      </c>
      <c r="L30" s="358"/>
      <c r="M30" s="360"/>
      <c r="N30" s="364"/>
      <c r="O30" s="34">
        <v>6</v>
      </c>
      <c r="P30" s="21"/>
      <c r="Q30" s="22">
        <f t="shared" si="4"/>
      </c>
      <c r="R30" s="23"/>
      <c r="S30" s="23"/>
      <c r="T30" s="24">
        <f t="shared" si="5"/>
      </c>
      <c r="U30" s="23"/>
      <c r="V30" s="23"/>
      <c r="W30" s="23"/>
      <c r="X30" s="25">
        <f>_xlfn.IFERROR(IF(AND(Q29="Probabilidad",Q30="Probabilidad"),(Z29-(+Z29*T30)),IF(AND(Q29="Impacto",Q30="Probabilidad"),(Z28-(+Z28*T30)),IF(Q30="Impacto",Z29,""))),"")</f>
      </c>
      <c r="Y30" s="35">
        <f t="shared" si="0"/>
      </c>
      <c r="Z30" s="26">
        <f t="shared" si="2"/>
      </c>
      <c r="AA30" s="35">
        <f t="shared" si="1"/>
      </c>
      <c r="AB30" s="26">
        <f>_xlfn.IFERROR(IF(AND(Q29="Impacto",Q30="Impacto"),(AB29-(+AB29*T30)),IF(AND(Q29="Probabilidad",Q30="Impacto"),(AB28-(+AB28*T30)),IF(Q30="Probabilidad",AB29,""))),"")</f>
      </c>
      <c r="AC30" s="27">
        <f t="shared" si="3"/>
      </c>
      <c r="AD30" s="28"/>
      <c r="AE30" s="30"/>
      <c r="AF30" s="31"/>
      <c r="AG30" s="29"/>
      <c r="AH30" s="29"/>
      <c r="AI30" s="30"/>
      <c r="AJ30" s="31"/>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51.5" customHeight="1">
      <c r="A31" s="365">
        <v>5</v>
      </c>
      <c r="B31" s="366"/>
      <c r="C31" s="366"/>
      <c r="D31" s="366"/>
      <c r="E31" s="367"/>
      <c r="F31" s="366"/>
      <c r="G31" s="368"/>
      <c r="H31" s="369">
        <f>IF(G31&lt;=0,"",IF(G31&lt;=2,"Muy Baja",IF(G31&lt;=24,"Baja",IF(G31&lt;=500,"Media",IF(G31&lt;=5000,"Alta","Muy Alta")))))</f>
      </c>
      <c r="I31" s="370">
        <f>IF(H31="","",IF(H31="Muy Baja",0.2,IF(H31="Baja",0.4,IF(H31="Media",0.6,IF(H31="Alta",0.8,IF(H31="Muy Alta",1,))))))</f>
      </c>
      <c r="J31" s="371"/>
      <c r="K31" s="370">
        <f>IF(NOT(ISERROR(MATCH(J31,'[7]Tabla Impacto'!$B$221:$B$223,0))),'[7]Tabla Impacto'!$F$223&amp;"Por favor no seleccionar los criterios de impacto(Afectación Económica o presupuestal y Pérdida Reputacional)",J31)</f>
        <v>0</v>
      </c>
      <c r="L31" s="369">
        <f>IF(OR(K31='[7]Tabla Impacto'!$C$11,K31='[7]Tabla Impacto'!$D$11),"Leve",IF(OR(K31='[7]Tabla Impacto'!$C$12,K31='[7]Tabla Impacto'!$D$12),"Menor",IF(OR(K31='[7]Tabla Impacto'!$C$13,K31='[7]Tabla Impacto'!$D$13),"Moderado",IF(OR(K31='[7]Tabla Impacto'!$C$14,K31='[7]Tabla Impacto'!$D$14),"Mayor",IF(OR(K31='[7]Tabla Impacto'!$C$15,K31='[7]Tabla Impacto'!$D$15),"Catastrófico","")))))</f>
      </c>
      <c r="M31" s="370">
        <f>IF(L31="","",IF(L31="Leve",0.2,IF(L31="Menor",0.4,IF(L31="Moderado",0.6,IF(L31="Mayor",0.8,IF(L31="Catastrófico",1,))))))</f>
      </c>
      <c r="N31" s="372">
        <f>IF(OR(AND(H31="Muy Baja",L31="Leve"),AND(H31="Muy Baja",L31="Menor"),AND(H31="Baja",L31="Leve")),"Bajo",IF(OR(AND(H31="Muy baja",L31="Moderado"),AND(H31="Baja",L31="Menor"),AND(H31="Baja",L31="Moderado"),AND(H31="Media",L31="Leve"),AND(H31="Media",L31="Menor"),AND(H31="Media",L31="Moderado"),AND(H31="Alta",L31="Leve"),AND(H31="Alta",L31="Menor")),"Moderado",IF(OR(AND(H31="Muy Baja",L31="Mayor"),AND(H31="Baja",L31="Mayor"),AND(H31="Media",L31="Mayor"),AND(H31="Alta",L31="Moderado"),AND(H31="Alta",L31="Mayor"),AND(H31="Muy Alta",L31="Leve"),AND(H31="Muy Alta",L31="Menor"),AND(H31="Muy Alta",L31="Moderado"),AND(H31="Muy Alta",L31="Mayor")),"Alto",IF(OR(AND(H31="Muy Baja",L31="Catastrófico"),AND(H31="Baja",L31="Catastrófico"),AND(H31="Media",L31="Catastrófico"),AND(H31="Alta",L31="Catastrófico"),AND(H31="Muy Alta",L31="Catastrófico")),"Extremo",""))))</f>
      </c>
      <c r="O31" s="34">
        <v>1</v>
      </c>
      <c r="P31" s="21"/>
      <c r="Q31" s="22">
        <f t="shared" si="4"/>
      </c>
      <c r="R31" s="23"/>
      <c r="S31" s="23"/>
      <c r="T31" s="24">
        <f t="shared" si="5"/>
      </c>
      <c r="U31" s="23"/>
      <c r="V31" s="23"/>
      <c r="W31" s="23"/>
      <c r="X31" s="25">
        <f>_xlfn.IFERROR(IF(Q31="Probabilidad",(I31-(+I31*T31)),IF(Q31="Impacto",I31,"")),"")</f>
      </c>
      <c r="Y31" s="35">
        <f>_xlfn.IFERROR(IF(X31="","",IF(X31&lt;=0.2,"Muy Baja",IF(X31&lt;=0.4,"Baja",IF(X31&lt;=0.6,"Media",IF(X31&lt;=0.8,"Alta","Muy Alta"))))),"")</f>
      </c>
      <c r="Z31" s="26">
        <f t="shared" si="2"/>
      </c>
      <c r="AA31" s="35">
        <f>_xlfn.IFERROR(IF(AB31="","",IF(AB31&lt;=0.2,"Leve",IF(AB31&lt;=0.4,"Menor",IF(AB31&lt;=0.6,"Moderado",IF(AB31&lt;=0.8,"Mayor","Catastrófico"))))),"")</f>
      </c>
      <c r="AB31" s="26">
        <f>_xlfn.IFERROR(IF(Q31="Impacto",(M31-(+M31*T31)),IF(Q31="Probabilidad",M31,"")),"")</f>
      </c>
      <c r="AC31" s="27">
        <f t="shared" si="3"/>
      </c>
      <c r="AD31" s="28"/>
      <c r="AE31" s="30"/>
      <c r="AF31" s="31"/>
      <c r="AG31" s="29"/>
      <c r="AH31" s="29"/>
      <c r="AI31" s="30"/>
      <c r="AJ31" s="31"/>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51.5" customHeight="1">
      <c r="A32" s="349"/>
      <c r="B32" s="351"/>
      <c r="C32" s="351"/>
      <c r="D32" s="351"/>
      <c r="E32" s="353"/>
      <c r="F32" s="351"/>
      <c r="G32" s="355"/>
      <c r="H32" s="357"/>
      <c r="I32" s="359"/>
      <c r="J32" s="361"/>
      <c r="K32" s="359">
        <f>IF(NOT(ISERROR(MATCH(J32,_xlfn.ANCHORARRAY(E43),0))),I45&amp;"Por favor no seleccionar los criterios de impacto",J32)</f>
        <v>0</v>
      </c>
      <c r="L32" s="357"/>
      <c r="M32" s="359"/>
      <c r="N32" s="363"/>
      <c r="O32" s="34">
        <v>2</v>
      </c>
      <c r="P32" s="21"/>
      <c r="Q32" s="22">
        <f t="shared" si="4"/>
      </c>
      <c r="R32" s="23"/>
      <c r="S32" s="23"/>
      <c r="T32" s="24">
        <f t="shared" si="5"/>
      </c>
      <c r="U32" s="23"/>
      <c r="V32" s="23"/>
      <c r="W32" s="23"/>
      <c r="X32" s="25">
        <f>_xlfn.IFERROR(IF(AND(Q31="Probabilidad",Q32="Probabilidad"),(Z31-(+Z31*T32)),IF(Q32="Probabilidad",(I31-(+I31*T32)),IF(Q32="Impacto",Z31,""))),"")</f>
      </c>
      <c r="Y32" s="35">
        <f t="shared" si="0"/>
      </c>
      <c r="Z32" s="26">
        <f t="shared" si="2"/>
      </c>
      <c r="AA32" s="35">
        <f t="shared" si="1"/>
      </c>
      <c r="AB32" s="26">
        <f>_xlfn.IFERROR(IF(AND(Q31="Impacto",Q32="Impacto"),(AB31-(+AB31*T32)),IF(Q32="Impacto",(M31-(+M31*T32)),IF(Q32="Probabilidad",AB31,""))),"")</f>
      </c>
      <c r="AC32" s="27">
        <f t="shared" si="3"/>
      </c>
      <c r="AD32" s="28"/>
      <c r="AE32" s="30"/>
      <c r="AF32" s="31"/>
      <c r="AG32" s="29"/>
      <c r="AH32" s="29"/>
      <c r="AI32" s="30"/>
      <c r="AJ32" s="31"/>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51.5" customHeight="1">
      <c r="A33" s="349"/>
      <c r="B33" s="351"/>
      <c r="C33" s="351"/>
      <c r="D33" s="351"/>
      <c r="E33" s="353"/>
      <c r="F33" s="351"/>
      <c r="G33" s="355"/>
      <c r="H33" s="357"/>
      <c r="I33" s="359"/>
      <c r="J33" s="361"/>
      <c r="K33" s="359">
        <f>IF(NOT(ISERROR(MATCH(J33,_xlfn.ANCHORARRAY(E44),0))),I46&amp;"Por favor no seleccionar los criterios de impacto",J33)</f>
        <v>0</v>
      </c>
      <c r="L33" s="357"/>
      <c r="M33" s="359"/>
      <c r="N33" s="363"/>
      <c r="O33" s="34">
        <v>3</v>
      </c>
      <c r="P33" s="37"/>
      <c r="Q33" s="22">
        <f t="shared" si="4"/>
      </c>
      <c r="R33" s="23"/>
      <c r="S33" s="23"/>
      <c r="T33" s="24">
        <f t="shared" si="5"/>
      </c>
      <c r="U33" s="23"/>
      <c r="V33" s="23"/>
      <c r="W33" s="23"/>
      <c r="X33" s="25">
        <f>_xlfn.IFERROR(IF(AND(Q32="Probabilidad",Q33="Probabilidad"),(Z32-(+Z32*T33)),IF(AND(Q32="Impacto",Q33="Probabilidad"),(Z31-(+Z31*T33)),IF(Q33="Impacto",Z32,""))),"")</f>
      </c>
      <c r="Y33" s="35">
        <f t="shared" si="0"/>
      </c>
      <c r="Z33" s="26">
        <f t="shared" si="2"/>
      </c>
      <c r="AA33" s="35">
        <f t="shared" si="1"/>
      </c>
      <c r="AB33" s="26">
        <f>_xlfn.IFERROR(IF(AND(Q32="Impacto",Q33="Impacto"),(AB32-(+AB32*T33)),IF(AND(Q32="Probabilidad",Q33="Impacto"),(AB31-(+AB31*T33)),IF(Q33="Probabilidad",AB32,""))),"")</f>
      </c>
      <c r="AC33" s="27">
        <f t="shared" si="3"/>
      </c>
      <c r="AD33" s="28"/>
      <c r="AE33" s="30"/>
      <c r="AF33" s="31"/>
      <c r="AG33" s="29"/>
      <c r="AH33" s="29"/>
      <c r="AI33" s="30"/>
      <c r="AJ33" s="31"/>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51.5" customHeight="1">
      <c r="A34" s="349"/>
      <c r="B34" s="351"/>
      <c r="C34" s="351"/>
      <c r="D34" s="351"/>
      <c r="E34" s="353"/>
      <c r="F34" s="351"/>
      <c r="G34" s="355"/>
      <c r="H34" s="357"/>
      <c r="I34" s="359"/>
      <c r="J34" s="361"/>
      <c r="K34" s="359">
        <f>IF(NOT(ISERROR(MATCH(J34,_xlfn.ANCHORARRAY(E45),0))),I47&amp;"Por favor no seleccionar los criterios de impacto",J34)</f>
        <v>0</v>
      </c>
      <c r="L34" s="357"/>
      <c r="M34" s="359"/>
      <c r="N34" s="363"/>
      <c r="O34" s="34">
        <v>4</v>
      </c>
      <c r="P34" s="21"/>
      <c r="Q34" s="22">
        <f t="shared" si="4"/>
      </c>
      <c r="R34" s="23"/>
      <c r="S34" s="23"/>
      <c r="T34" s="24">
        <f t="shared" si="5"/>
      </c>
      <c r="U34" s="23"/>
      <c r="V34" s="23"/>
      <c r="W34" s="23"/>
      <c r="X34" s="25">
        <f>_xlfn.IFERROR(IF(AND(Q33="Probabilidad",Q34="Probabilidad"),(Z33-(+Z33*T34)),IF(AND(Q33="Impacto",Q34="Probabilidad"),(Z32-(+Z32*T34)),IF(Q34="Impacto",Z33,""))),"")</f>
      </c>
      <c r="Y34" s="35">
        <f t="shared" si="0"/>
      </c>
      <c r="Z34" s="26">
        <f t="shared" si="2"/>
      </c>
      <c r="AA34" s="35">
        <f t="shared" si="1"/>
      </c>
      <c r="AB34" s="26">
        <f>_xlfn.IFERROR(IF(AND(Q33="Impacto",Q34="Impacto"),(AB33-(+AB33*T34)),IF(AND(Q33="Probabilidad",Q34="Impacto"),(AB32-(+AB32*T34)),IF(Q34="Probabilidad",AB33,""))),"")</f>
      </c>
      <c r="AC34" s="27">
        <f t="shared" si="3"/>
      </c>
      <c r="AD34" s="28"/>
      <c r="AE34" s="30"/>
      <c r="AF34" s="31"/>
      <c r="AG34" s="29"/>
      <c r="AH34" s="29"/>
      <c r="AI34" s="30"/>
      <c r="AJ34" s="31"/>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51.5" customHeight="1">
      <c r="A35" s="349"/>
      <c r="B35" s="351"/>
      <c r="C35" s="351"/>
      <c r="D35" s="351"/>
      <c r="E35" s="353"/>
      <c r="F35" s="351"/>
      <c r="G35" s="355"/>
      <c r="H35" s="357"/>
      <c r="I35" s="359"/>
      <c r="J35" s="361"/>
      <c r="K35" s="359">
        <f>IF(NOT(ISERROR(MATCH(J35,_xlfn.ANCHORARRAY(E46),0))),I48&amp;"Por favor no seleccionar los criterios de impacto",J35)</f>
        <v>0</v>
      </c>
      <c r="L35" s="357"/>
      <c r="M35" s="359"/>
      <c r="N35" s="363"/>
      <c r="O35" s="34">
        <v>5</v>
      </c>
      <c r="P35" s="21"/>
      <c r="Q35" s="22">
        <f t="shared" si="4"/>
      </c>
      <c r="R35" s="23"/>
      <c r="S35" s="23"/>
      <c r="T35" s="24">
        <f t="shared" si="5"/>
      </c>
      <c r="U35" s="23"/>
      <c r="V35" s="23"/>
      <c r="W35" s="23"/>
      <c r="X35" s="25">
        <f>_xlfn.IFERROR(IF(AND(Q34="Probabilidad",Q35="Probabilidad"),(Z34-(+Z34*T35)),IF(AND(Q34="Impacto",Q35="Probabilidad"),(Z33-(+Z33*T35)),IF(Q35="Impacto",Z34,""))),"")</f>
      </c>
      <c r="Y35" s="35">
        <f t="shared" si="0"/>
      </c>
      <c r="Z35" s="26">
        <f t="shared" si="2"/>
      </c>
      <c r="AA35" s="35">
        <f t="shared" si="1"/>
      </c>
      <c r="AB35" s="26">
        <f>_xlfn.IFERROR(IF(AND(Q34="Impacto",Q35="Impacto"),(AB34-(+AB34*T35)),IF(AND(Q34="Probabilidad",Q35="Impacto"),(AB33-(+AB33*T35)),IF(Q35="Probabilidad",AB34,""))),"")</f>
      </c>
      <c r="AC35" s="27">
        <f t="shared" si="3"/>
      </c>
      <c r="AD35" s="28"/>
      <c r="AE35" s="30"/>
      <c r="AF35" s="31"/>
      <c r="AG35" s="29"/>
      <c r="AH35" s="29"/>
      <c r="AI35" s="30"/>
      <c r="AJ35" s="31"/>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51.5" customHeight="1">
      <c r="A36" s="350"/>
      <c r="B36" s="352"/>
      <c r="C36" s="352"/>
      <c r="D36" s="352"/>
      <c r="E36" s="354"/>
      <c r="F36" s="352"/>
      <c r="G36" s="356"/>
      <c r="H36" s="358"/>
      <c r="I36" s="360"/>
      <c r="J36" s="362"/>
      <c r="K36" s="360">
        <f>IF(NOT(ISERROR(MATCH(J36,_xlfn.ANCHORARRAY(E47),0))),I49&amp;"Por favor no seleccionar los criterios de impacto",J36)</f>
        <v>0</v>
      </c>
      <c r="L36" s="358"/>
      <c r="M36" s="360"/>
      <c r="N36" s="364"/>
      <c r="O36" s="34">
        <v>6</v>
      </c>
      <c r="P36" s="21"/>
      <c r="Q36" s="22">
        <f t="shared" si="4"/>
      </c>
      <c r="R36" s="23"/>
      <c r="S36" s="23"/>
      <c r="T36" s="24">
        <f t="shared" si="5"/>
      </c>
      <c r="U36" s="23"/>
      <c r="V36" s="23"/>
      <c r="W36" s="23"/>
      <c r="X36" s="25">
        <f>_xlfn.IFERROR(IF(AND(Q35="Probabilidad",Q36="Probabilidad"),(Z35-(+Z35*T36)),IF(AND(Q35="Impacto",Q36="Probabilidad"),(Z34-(+Z34*T36)),IF(Q36="Impacto",Z35,""))),"")</f>
      </c>
      <c r="Y36" s="35">
        <f t="shared" si="0"/>
      </c>
      <c r="Z36" s="26">
        <f t="shared" si="2"/>
      </c>
      <c r="AA36" s="35">
        <f t="shared" si="1"/>
      </c>
      <c r="AB36" s="26">
        <f>_xlfn.IFERROR(IF(AND(Q35="Impacto",Q36="Impacto"),(AB35-(+AB35*T36)),IF(AND(Q35="Probabilidad",Q36="Impacto"),(AB34-(+AB34*T36)),IF(Q36="Probabilidad",AB35,""))),"")</f>
      </c>
      <c r="AC36" s="27">
        <f t="shared" si="3"/>
      </c>
      <c r="AD36" s="28"/>
      <c r="AE36" s="30"/>
      <c r="AF36" s="31"/>
      <c r="AG36" s="29"/>
      <c r="AH36" s="29"/>
      <c r="AI36" s="30"/>
      <c r="AJ36" s="31"/>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51.5" customHeight="1">
      <c r="A37" s="365">
        <v>6</v>
      </c>
      <c r="B37" s="366"/>
      <c r="C37" s="366"/>
      <c r="D37" s="366"/>
      <c r="E37" s="367"/>
      <c r="F37" s="366"/>
      <c r="G37" s="368"/>
      <c r="H37" s="369">
        <f>IF(G37&lt;=0,"",IF(G37&lt;=2,"Muy Baja",IF(G37&lt;=24,"Baja",IF(G37&lt;=500,"Media",IF(G37&lt;=5000,"Alta","Muy Alta")))))</f>
      </c>
      <c r="I37" s="370">
        <f>IF(H37="","",IF(H37="Muy Baja",0.2,IF(H37="Baja",0.4,IF(H37="Media",0.6,IF(H37="Alta",0.8,IF(H37="Muy Alta",1,))))))</f>
      </c>
      <c r="J37" s="371"/>
      <c r="K37" s="370">
        <f>IF(NOT(ISERROR(MATCH(J37,'[7]Tabla Impacto'!$B$221:$B$223,0))),'[7]Tabla Impacto'!$F$223&amp;"Por favor no seleccionar los criterios de impacto(Afectación Económica o presupuestal y Pérdida Reputacional)",J37)</f>
        <v>0</v>
      </c>
      <c r="L37" s="369">
        <f>IF(OR(K37='[7]Tabla Impacto'!$C$11,K37='[7]Tabla Impacto'!$D$11),"Leve",IF(OR(K37='[7]Tabla Impacto'!$C$12,K37='[7]Tabla Impacto'!$D$12),"Menor",IF(OR(K37='[7]Tabla Impacto'!$C$13,K37='[7]Tabla Impacto'!$D$13),"Moderado",IF(OR(K37='[7]Tabla Impacto'!$C$14,K37='[7]Tabla Impacto'!$D$14),"Mayor",IF(OR(K37='[7]Tabla Impacto'!$C$15,K37='[7]Tabla Impacto'!$D$15),"Catastrófico","")))))</f>
      </c>
      <c r="M37" s="370">
        <f>IF(L37="","",IF(L37="Leve",0.2,IF(L37="Menor",0.4,IF(L37="Moderado",0.6,IF(L37="Mayor",0.8,IF(L37="Catastrófico",1,))))))</f>
      </c>
      <c r="N37" s="372">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c>
      <c r="O37" s="34">
        <v>1</v>
      </c>
      <c r="P37" s="21"/>
      <c r="Q37" s="22">
        <f t="shared" si="4"/>
      </c>
      <c r="R37" s="23"/>
      <c r="S37" s="23"/>
      <c r="T37" s="24">
        <f t="shared" si="5"/>
      </c>
      <c r="U37" s="23"/>
      <c r="V37" s="23"/>
      <c r="W37" s="23"/>
      <c r="X37" s="25">
        <f>_xlfn.IFERROR(IF(Q37="Probabilidad",(I37-(+I37*T37)),IF(Q37="Impacto",I37,"")),"")</f>
      </c>
      <c r="Y37" s="35">
        <f>_xlfn.IFERROR(IF(X37="","",IF(X37&lt;=0.2,"Muy Baja",IF(X37&lt;=0.4,"Baja",IF(X37&lt;=0.6,"Media",IF(X37&lt;=0.8,"Alta","Muy Alta"))))),"")</f>
      </c>
      <c r="Z37" s="26">
        <f t="shared" si="2"/>
      </c>
      <c r="AA37" s="35">
        <f>_xlfn.IFERROR(IF(AB37="","",IF(AB37&lt;=0.2,"Leve",IF(AB37&lt;=0.4,"Menor",IF(AB37&lt;=0.6,"Moderado",IF(AB37&lt;=0.8,"Mayor","Catastrófico"))))),"")</f>
      </c>
      <c r="AB37" s="26">
        <f>_xlfn.IFERROR(IF(Q37="Impacto",(M37-(+M37*T37)),IF(Q37="Probabilidad",M37,"")),"")</f>
      </c>
      <c r="AC37" s="27">
        <f t="shared" si="3"/>
      </c>
      <c r="AD37" s="28"/>
      <c r="AE37" s="30"/>
      <c r="AF37" s="31"/>
      <c r="AG37" s="29"/>
      <c r="AH37" s="29"/>
      <c r="AI37" s="30"/>
      <c r="AJ37" s="31"/>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51.5" customHeight="1">
      <c r="A38" s="349"/>
      <c r="B38" s="351"/>
      <c r="C38" s="351"/>
      <c r="D38" s="351"/>
      <c r="E38" s="353"/>
      <c r="F38" s="351"/>
      <c r="G38" s="355"/>
      <c r="H38" s="357"/>
      <c r="I38" s="359"/>
      <c r="J38" s="361"/>
      <c r="K38" s="359">
        <f>IF(NOT(ISERROR(MATCH(J38,_xlfn.ANCHORARRAY(E49),0))),I51&amp;"Por favor no seleccionar los criterios de impacto",J38)</f>
        <v>0</v>
      </c>
      <c r="L38" s="357"/>
      <c r="M38" s="359"/>
      <c r="N38" s="363"/>
      <c r="O38" s="34">
        <v>2</v>
      </c>
      <c r="P38" s="21"/>
      <c r="Q38" s="22">
        <f t="shared" si="4"/>
      </c>
      <c r="R38" s="23"/>
      <c r="S38" s="23"/>
      <c r="T38" s="24">
        <f t="shared" si="5"/>
      </c>
      <c r="U38" s="23"/>
      <c r="V38" s="23"/>
      <c r="W38" s="23"/>
      <c r="X38" s="25">
        <f>_xlfn.IFERROR(IF(AND(Q37="Probabilidad",Q38="Probabilidad"),(Z37-(+Z37*T38)),IF(Q38="Probabilidad",(I37-(+I37*T38)),IF(Q38="Impacto",Z37,""))),"")</f>
      </c>
      <c r="Y38" s="35">
        <f t="shared" si="0"/>
      </c>
      <c r="Z38" s="26">
        <f t="shared" si="2"/>
      </c>
      <c r="AA38" s="35">
        <f t="shared" si="1"/>
      </c>
      <c r="AB38" s="26">
        <f>_xlfn.IFERROR(IF(AND(Q37="Impacto",Q38="Impacto"),(AB37-(+AB37*T38)),IF(Q38="Impacto",(M37-(+M37*T38)),IF(Q38="Probabilidad",AB37,""))),"")</f>
      </c>
      <c r="AC38" s="27">
        <f t="shared" si="3"/>
      </c>
      <c r="AD38" s="28"/>
      <c r="AE38" s="30"/>
      <c r="AF38" s="31"/>
      <c r="AG38" s="29"/>
      <c r="AH38" s="29"/>
      <c r="AI38" s="30"/>
      <c r="AJ38" s="31"/>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51.5" customHeight="1">
      <c r="A39" s="349"/>
      <c r="B39" s="351"/>
      <c r="C39" s="351"/>
      <c r="D39" s="351"/>
      <c r="E39" s="353"/>
      <c r="F39" s="351"/>
      <c r="G39" s="355"/>
      <c r="H39" s="357"/>
      <c r="I39" s="359"/>
      <c r="J39" s="361"/>
      <c r="K39" s="359">
        <f>IF(NOT(ISERROR(MATCH(J39,_xlfn.ANCHORARRAY(E50),0))),I52&amp;"Por favor no seleccionar los criterios de impacto",J39)</f>
        <v>0</v>
      </c>
      <c r="L39" s="357"/>
      <c r="M39" s="359"/>
      <c r="N39" s="363"/>
      <c r="O39" s="34">
        <v>3</v>
      </c>
      <c r="P39" s="37"/>
      <c r="Q39" s="22">
        <f t="shared" si="4"/>
      </c>
      <c r="R39" s="23"/>
      <c r="S39" s="23"/>
      <c r="T39" s="24">
        <f t="shared" si="5"/>
      </c>
      <c r="U39" s="23"/>
      <c r="V39" s="23"/>
      <c r="W39" s="23"/>
      <c r="X39" s="25">
        <f>_xlfn.IFERROR(IF(AND(Q38="Probabilidad",Q39="Probabilidad"),(Z38-(+Z38*T39)),IF(AND(Q38="Impacto",Q39="Probabilidad"),(Z37-(+Z37*T39)),IF(Q39="Impacto",Z38,""))),"")</f>
      </c>
      <c r="Y39" s="35">
        <f t="shared" si="0"/>
      </c>
      <c r="Z39" s="26">
        <f t="shared" si="2"/>
      </c>
      <c r="AA39" s="35">
        <f t="shared" si="1"/>
      </c>
      <c r="AB39" s="26">
        <f>_xlfn.IFERROR(IF(AND(Q38="Impacto",Q39="Impacto"),(AB38-(+AB38*T39)),IF(AND(Q38="Probabilidad",Q39="Impacto"),(AB37-(+AB37*T39)),IF(Q39="Probabilidad",AB38,""))),"")</f>
      </c>
      <c r="AC39" s="27">
        <f t="shared" si="3"/>
      </c>
      <c r="AD39" s="28"/>
      <c r="AE39" s="30"/>
      <c r="AF39" s="31"/>
      <c r="AG39" s="29"/>
      <c r="AH39" s="29"/>
      <c r="AI39" s="30"/>
      <c r="AJ39" s="31"/>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51.5" customHeight="1">
      <c r="A40" s="349"/>
      <c r="B40" s="351"/>
      <c r="C40" s="351"/>
      <c r="D40" s="351"/>
      <c r="E40" s="353"/>
      <c r="F40" s="351"/>
      <c r="G40" s="355"/>
      <c r="H40" s="357"/>
      <c r="I40" s="359"/>
      <c r="J40" s="361"/>
      <c r="K40" s="359">
        <f>IF(NOT(ISERROR(MATCH(J40,_xlfn.ANCHORARRAY(E51),0))),I53&amp;"Por favor no seleccionar los criterios de impacto",J40)</f>
        <v>0</v>
      </c>
      <c r="L40" s="357"/>
      <c r="M40" s="359"/>
      <c r="N40" s="363"/>
      <c r="O40" s="34">
        <v>4</v>
      </c>
      <c r="P40" s="21"/>
      <c r="Q40" s="22">
        <f t="shared" si="4"/>
      </c>
      <c r="R40" s="23"/>
      <c r="S40" s="23"/>
      <c r="T40" s="24">
        <f t="shared" si="5"/>
      </c>
      <c r="U40" s="23"/>
      <c r="V40" s="23"/>
      <c r="W40" s="23"/>
      <c r="X40" s="25">
        <f>_xlfn.IFERROR(IF(AND(Q39="Probabilidad",Q40="Probabilidad"),(Z39-(+Z39*T40)),IF(AND(Q39="Impacto",Q40="Probabilidad"),(Z38-(+Z38*T40)),IF(Q40="Impacto",Z39,""))),"")</f>
      </c>
      <c r="Y40" s="35">
        <f t="shared" si="0"/>
      </c>
      <c r="Z40" s="26">
        <f t="shared" si="2"/>
      </c>
      <c r="AA40" s="35">
        <f t="shared" si="1"/>
      </c>
      <c r="AB40" s="26">
        <f>_xlfn.IFERROR(IF(AND(Q39="Impacto",Q40="Impacto"),(AB39-(+AB39*T40)),IF(AND(Q39="Probabilidad",Q40="Impacto"),(AB38-(+AB38*T40)),IF(Q40="Probabilidad",AB39,""))),"")</f>
      </c>
      <c r="AC40" s="27">
        <f t="shared" si="3"/>
      </c>
      <c r="AD40" s="28"/>
      <c r="AE40" s="30"/>
      <c r="AF40" s="31"/>
      <c r="AG40" s="29"/>
      <c r="AH40" s="29"/>
      <c r="AI40" s="30"/>
      <c r="AJ40" s="31"/>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51.5" customHeight="1">
      <c r="A41" s="349"/>
      <c r="B41" s="351"/>
      <c r="C41" s="351"/>
      <c r="D41" s="351"/>
      <c r="E41" s="353"/>
      <c r="F41" s="351"/>
      <c r="G41" s="355"/>
      <c r="H41" s="357"/>
      <c r="I41" s="359"/>
      <c r="J41" s="361"/>
      <c r="K41" s="359">
        <f>IF(NOT(ISERROR(MATCH(J41,_xlfn.ANCHORARRAY(E52),0))),I54&amp;"Por favor no seleccionar los criterios de impacto",J41)</f>
        <v>0</v>
      </c>
      <c r="L41" s="357"/>
      <c r="M41" s="359"/>
      <c r="N41" s="363"/>
      <c r="O41" s="34">
        <v>5</v>
      </c>
      <c r="P41" s="21"/>
      <c r="Q41" s="22">
        <f t="shared" si="4"/>
      </c>
      <c r="R41" s="23"/>
      <c r="S41" s="23"/>
      <c r="T41" s="24">
        <f t="shared" si="5"/>
      </c>
      <c r="U41" s="23"/>
      <c r="V41" s="23"/>
      <c r="W41" s="23"/>
      <c r="X41" s="25">
        <f>_xlfn.IFERROR(IF(AND(Q40="Probabilidad",Q41="Probabilidad"),(Z40-(+Z40*T41)),IF(AND(Q40="Impacto",Q41="Probabilidad"),(Z39-(+Z39*T41)),IF(Q41="Impacto",Z40,""))),"")</f>
      </c>
      <c r="Y41" s="35">
        <f t="shared" si="0"/>
      </c>
      <c r="Z41" s="26">
        <f t="shared" si="2"/>
      </c>
      <c r="AA41" s="35">
        <f t="shared" si="1"/>
      </c>
      <c r="AB41" s="26">
        <f>_xlfn.IFERROR(IF(AND(Q40="Impacto",Q41="Impacto"),(AB40-(+AB40*T41)),IF(AND(Q40="Probabilidad",Q41="Impacto"),(AB39-(+AB39*T41)),IF(Q41="Probabilidad",AB40,""))),"")</f>
      </c>
      <c r="AC41" s="27">
        <f t="shared" si="3"/>
      </c>
      <c r="AD41" s="28"/>
      <c r="AE41" s="30"/>
      <c r="AF41" s="31"/>
      <c r="AG41" s="29"/>
      <c r="AH41" s="29"/>
      <c r="AI41" s="30"/>
      <c r="AJ41" s="31"/>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51.5" customHeight="1">
      <c r="A42" s="350"/>
      <c r="B42" s="352"/>
      <c r="C42" s="352"/>
      <c r="D42" s="352"/>
      <c r="E42" s="354"/>
      <c r="F42" s="352"/>
      <c r="G42" s="356"/>
      <c r="H42" s="358"/>
      <c r="I42" s="360"/>
      <c r="J42" s="362"/>
      <c r="K42" s="360">
        <f>IF(NOT(ISERROR(MATCH(J42,_xlfn.ANCHORARRAY(E53),0))),I55&amp;"Por favor no seleccionar los criterios de impacto",J42)</f>
        <v>0</v>
      </c>
      <c r="L42" s="358"/>
      <c r="M42" s="360"/>
      <c r="N42" s="364"/>
      <c r="O42" s="34">
        <v>6</v>
      </c>
      <c r="P42" s="21"/>
      <c r="Q42" s="22">
        <f t="shared" si="4"/>
      </c>
      <c r="R42" s="23"/>
      <c r="S42" s="23"/>
      <c r="T42" s="24">
        <f t="shared" si="5"/>
      </c>
      <c r="U42" s="23"/>
      <c r="V42" s="23"/>
      <c r="W42" s="23"/>
      <c r="X42" s="25">
        <f>_xlfn.IFERROR(IF(AND(Q41="Probabilidad",Q42="Probabilidad"),(Z41-(+Z41*T42)),IF(AND(Q41="Impacto",Q42="Probabilidad"),(Z40-(+Z40*T42)),IF(Q42="Impacto",Z41,""))),"")</f>
      </c>
      <c r="Y42" s="35">
        <f t="shared" si="0"/>
      </c>
      <c r="Z42" s="26">
        <f t="shared" si="2"/>
      </c>
      <c r="AA42" s="35">
        <f>_xlfn.IFERROR(IF(AB42="","",IF(AB42&lt;=0.2,"Leve",IF(AB42&lt;=0.4,"Menor",IF(AB42&lt;=0.6,"Moderado",IF(AB42&lt;=0.8,"Mayor","Catastrófico"))))),"")</f>
      </c>
      <c r="AB42" s="26">
        <f>_xlfn.IFERROR(IF(AND(Q41="Impacto",Q42="Impacto"),(AB41-(+AB41*T42)),IF(AND(Q41="Probabilidad",Q42="Impacto"),(AB40-(+AB40*T42)),IF(Q42="Probabilidad",AB41,""))),"")</f>
      </c>
      <c r="AC42" s="27">
        <f t="shared" si="3"/>
      </c>
      <c r="AD42" s="28"/>
      <c r="AE42" s="30"/>
      <c r="AF42" s="31"/>
      <c r="AG42" s="29"/>
      <c r="AH42" s="29"/>
      <c r="AI42" s="30"/>
      <c r="AJ42" s="31"/>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51.5" customHeight="1">
      <c r="A43" s="365">
        <v>7</v>
      </c>
      <c r="B43" s="366"/>
      <c r="C43" s="366"/>
      <c r="D43" s="366"/>
      <c r="E43" s="367"/>
      <c r="F43" s="366"/>
      <c r="G43" s="368"/>
      <c r="H43" s="369">
        <f>IF(G43&lt;=0,"",IF(G43&lt;=2,"Muy Baja",IF(G43&lt;=24,"Baja",IF(G43&lt;=500,"Media",IF(G43&lt;=5000,"Alta","Muy Alta")))))</f>
      </c>
      <c r="I43" s="370">
        <f>IF(H43="","",IF(H43="Muy Baja",0.2,IF(H43="Baja",0.4,IF(H43="Media",0.6,IF(H43="Alta",0.8,IF(H43="Muy Alta",1,))))))</f>
      </c>
      <c r="J43" s="371"/>
      <c r="K43" s="370">
        <f>IF(NOT(ISERROR(MATCH(J43,'[7]Tabla Impacto'!$B$221:$B$223,0))),'[7]Tabla Impacto'!$F$223&amp;"Por favor no seleccionar los criterios de impacto(Afectación Económica o presupuestal y Pérdida Reputacional)",J43)</f>
        <v>0</v>
      </c>
      <c r="L43" s="369">
        <f>IF(OR(K43='[7]Tabla Impacto'!$C$11,K43='[7]Tabla Impacto'!$D$11),"Leve",IF(OR(K43='[7]Tabla Impacto'!$C$12,K43='[7]Tabla Impacto'!$D$12),"Menor",IF(OR(K43='[7]Tabla Impacto'!$C$13,K43='[7]Tabla Impacto'!$D$13),"Moderado",IF(OR(K43='[7]Tabla Impacto'!$C$14,K43='[7]Tabla Impacto'!$D$14),"Mayor",IF(OR(K43='[7]Tabla Impacto'!$C$15,K43='[7]Tabla Impacto'!$D$15),"Catastrófico","")))))</f>
      </c>
      <c r="M43" s="370">
        <f>IF(L43="","",IF(L43="Leve",0.2,IF(L43="Menor",0.4,IF(L43="Moderado",0.6,IF(L43="Mayor",0.8,IF(L43="Catastrófico",1,))))))</f>
      </c>
      <c r="N43" s="372">
        <f>IF(OR(AND(H43="Muy Baja",L43="Leve"),AND(H43="Muy Baja",L43="Menor"),AND(H43="Baja",L43="Leve")),"Bajo",IF(OR(AND(H43="Muy baja",L43="Moderado"),AND(H43="Baja",L43="Menor"),AND(H43="Baja",L43="Moderado"),AND(H43="Media",L43="Leve"),AND(H43="Media",L43="Menor"),AND(H43="Media",L43="Moderado"),AND(H43="Alta",L43="Leve"),AND(H43="Alta",L43="Menor")),"Moderado",IF(OR(AND(H43="Muy Baja",L43="Mayor"),AND(H43="Baja",L43="Mayor"),AND(H43="Media",L43="Mayor"),AND(H43="Alta",L43="Moderado"),AND(H43="Alta",L43="Mayor"),AND(H43="Muy Alta",L43="Leve"),AND(H43="Muy Alta",L43="Menor"),AND(H43="Muy Alta",L43="Moderado"),AND(H43="Muy Alta",L43="Mayor")),"Alto",IF(OR(AND(H43="Muy Baja",L43="Catastrófico"),AND(H43="Baja",L43="Catastrófico"),AND(H43="Media",L43="Catastrófico"),AND(H43="Alta",L43="Catastrófico"),AND(H43="Muy Alta",L43="Catastrófico")),"Extremo",""))))</f>
      </c>
      <c r="O43" s="34">
        <v>1</v>
      </c>
      <c r="P43" s="21"/>
      <c r="Q43" s="22">
        <f t="shared" si="4"/>
      </c>
      <c r="R43" s="23"/>
      <c r="S43" s="23"/>
      <c r="T43" s="24">
        <f t="shared" si="5"/>
      </c>
      <c r="U43" s="23"/>
      <c r="V43" s="23"/>
      <c r="W43" s="23"/>
      <c r="X43" s="25">
        <f>_xlfn.IFERROR(IF(Q43="Probabilidad",(I43-(+I43*T43)),IF(Q43="Impacto",I43,"")),"")</f>
      </c>
      <c r="Y43" s="35">
        <f>_xlfn.IFERROR(IF(X43="","",IF(X43&lt;=0.2,"Muy Baja",IF(X43&lt;=0.4,"Baja",IF(X43&lt;=0.6,"Media",IF(X43&lt;=0.8,"Alta","Muy Alta"))))),"")</f>
      </c>
      <c r="Z43" s="26">
        <f t="shared" si="2"/>
      </c>
      <c r="AA43" s="35">
        <f>_xlfn.IFERROR(IF(AB43="","",IF(AB43&lt;=0.2,"Leve",IF(AB43&lt;=0.4,"Menor",IF(AB43&lt;=0.6,"Moderado",IF(AB43&lt;=0.8,"Mayor","Catastrófico"))))),"")</f>
      </c>
      <c r="AB43" s="26">
        <f>_xlfn.IFERROR(IF(Q43="Impacto",(M43-(+M43*T43)),IF(Q43="Probabilidad",M43,"")),"")</f>
      </c>
      <c r="AC43" s="27">
        <f t="shared" si="3"/>
      </c>
      <c r="AD43" s="28"/>
      <c r="AE43" s="30"/>
      <c r="AF43" s="31"/>
      <c r="AG43" s="29"/>
      <c r="AH43" s="29"/>
      <c r="AI43" s="30"/>
      <c r="AJ43" s="31"/>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51.5" customHeight="1">
      <c r="A44" s="349"/>
      <c r="B44" s="351"/>
      <c r="C44" s="351"/>
      <c r="D44" s="351"/>
      <c r="E44" s="353"/>
      <c r="F44" s="351"/>
      <c r="G44" s="355"/>
      <c r="H44" s="357"/>
      <c r="I44" s="359"/>
      <c r="J44" s="361"/>
      <c r="K44" s="359">
        <f>IF(NOT(ISERROR(MATCH(J44,_xlfn.ANCHORARRAY(E55),0))),I57&amp;"Por favor no seleccionar los criterios de impacto",J44)</f>
        <v>0</v>
      </c>
      <c r="L44" s="357"/>
      <c r="M44" s="359"/>
      <c r="N44" s="363"/>
      <c r="O44" s="34">
        <v>2</v>
      </c>
      <c r="P44" s="21"/>
      <c r="Q44" s="22">
        <f t="shared" si="4"/>
      </c>
      <c r="R44" s="23"/>
      <c r="S44" s="23"/>
      <c r="T44" s="24">
        <f t="shared" si="5"/>
      </c>
      <c r="U44" s="23"/>
      <c r="V44" s="23"/>
      <c r="W44" s="23"/>
      <c r="X44" s="25">
        <f>_xlfn.IFERROR(IF(AND(Q43="Probabilidad",Q44="Probabilidad"),(Z43-(+Z43*T44)),IF(Q44="Probabilidad",(I43-(+I43*T44)),IF(Q44="Impacto",Z43,""))),"")</f>
      </c>
      <c r="Y44" s="35">
        <f t="shared" si="0"/>
      </c>
      <c r="Z44" s="26">
        <f t="shared" si="2"/>
      </c>
      <c r="AA44" s="35">
        <f t="shared" si="1"/>
      </c>
      <c r="AB44" s="26">
        <f>_xlfn.IFERROR(IF(AND(Q43="Impacto",Q44="Impacto"),(AB43-(+AB43*T44)),IF(Q44="Impacto",(M43-(+M43*T44)),IF(Q44="Probabilidad",AB43,""))),"")</f>
      </c>
      <c r="AC44" s="27">
        <f t="shared" si="3"/>
      </c>
      <c r="AD44" s="28"/>
      <c r="AE44" s="30"/>
      <c r="AF44" s="31"/>
      <c r="AG44" s="29"/>
      <c r="AH44" s="29"/>
      <c r="AI44" s="30"/>
      <c r="AJ44" s="31"/>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51.5" customHeight="1">
      <c r="A45" s="349"/>
      <c r="B45" s="351"/>
      <c r="C45" s="351"/>
      <c r="D45" s="351"/>
      <c r="E45" s="353"/>
      <c r="F45" s="351"/>
      <c r="G45" s="355"/>
      <c r="H45" s="357"/>
      <c r="I45" s="359"/>
      <c r="J45" s="361"/>
      <c r="K45" s="359">
        <f>IF(NOT(ISERROR(MATCH(J45,_xlfn.ANCHORARRAY(E56),0))),I58&amp;"Por favor no seleccionar los criterios de impacto",J45)</f>
        <v>0</v>
      </c>
      <c r="L45" s="357"/>
      <c r="M45" s="359"/>
      <c r="N45" s="363"/>
      <c r="O45" s="34">
        <v>3</v>
      </c>
      <c r="P45" s="37"/>
      <c r="Q45" s="22">
        <f t="shared" si="4"/>
      </c>
      <c r="R45" s="23"/>
      <c r="S45" s="23"/>
      <c r="T45" s="24">
        <f t="shared" si="5"/>
      </c>
      <c r="U45" s="23"/>
      <c r="V45" s="23"/>
      <c r="W45" s="23"/>
      <c r="X45" s="25">
        <f>_xlfn.IFERROR(IF(AND(Q44="Probabilidad",Q45="Probabilidad"),(Z44-(+Z44*T45)),IF(AND(Q44="Impacto",Q45="Probabilidad"),(Z43-(+Z43*T45)),IF(Q45="Impacto",Z44,""))),"")</f>
      </c>
      <c r="Y45" s="35">
        <f t="shared" si="0"/>
      </c>
      <c r="Z45" s="26">
        <f aca="true" t="shared" si="6" ref="Z45:Z66">+X45</f>
      </c>
      <c r="AA45" s="35">
        <f t="shared" si="1"/>
      </c>
      <c r="AB45" s="26">
        <f>_xlfn.IFERROR(IF(AND(Q44="Impacto",Q45="Impacto"),(AB44-(+AB44*T45)),IF(AND(Q44="Probabilidad",Q45="Impacto"),(AB43-(+AB43*T45)),IF(Q45="Probabilidad",AB44,""))),"")</f>
      </c>
      <c r="AC45" s="27">
        <f aca="true" t="shared" si="7" ref="AC45:AC66">_xlfn.IFERROR(IF(OR(AND(Y45="Muy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c>
      <c r="AD45" s="28"/>
      <c r="AE45" s="30"/>
      <c r="AF45" s="31"/>
      <c r="AG45" s="29"/>
      <c r="AH45" s="29"/>
      <c r="AI45" s="30"/>
      <c r="AJ45" s="31"/>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51.5" customHeight="1">
      <c r="A46" s="349"/>
      <c r="B46" s="351"/>
      <c r="C46" s="351"/>
      <c r="D46" s="351"/>
      <c r="E46" s="353"/>
      <c r="F46" s="351"/>
      <c r="G46" s="355"/>
      <c r="H46" s="357"/>
      <c r="I46" s="359"/>
      <c r="J46" s="361"/>
      <c r="K46" s="359">
        <f>IF(NOT(ISERROR(MATCH(J46,_xlfn.ANCHORARRAY(E57),0))),I59&amp;"Por favor no seleccionar los criterios de impacto",J46)</f>
        <v>0</v>
      </c>
      <c r="L46" s="357"/>
      <c r="M46" s="359"/>
      <c r="N46" s="363"/>
      <c r="O46" s="34">
        <v>4</v>
      </c>
      <c r="P46" s="21"/>
      <c r="Q46" s="22">
        <f t="shared" si="4"/>
      </c>
      <c r="R46" s="23"/>
      <c r="S46" s="23"/>
      <c r="T46" s="24">
        <f t="shared" si="5"/>
      </c>
      <c r="U46" s="23"/>
      <c r="V46" s="23"/>
      <c r="W46" s="23"/>
      <c r="X46" s="25">
        <f>_xlfn.IFERROR(IF(AND(Q45="Probabilidad",Q46="Probabilidad"),(Z45-(+Z45*T46)),IF(AND(Q45="Impacto",Q46="Probabilidad"),(Z44-(+Z44*T46)),IF(Q46="Impacto",Z45,""))),"")</f>
      </c>
      <c r="Y46" s="35">
        <f t="shared" si="0"/>
      </c>
      <c r="Z46" s="26">
        <f t="shared" si="6"/>
      </c>
      <c r="AA46" s="35">
        <f t="shared" si="1"/>
      </c>
      <c r="AB46" s="26">
        <f>_xlfn.IFERROR(IF(AND(Q45="Impacto",Q46="Impacto"),(AB45-(+AB45*T46)),IF(AND(Q45="Probabilidad",Q46="Impacto"),(AB44-(+AB44*T46)),IF(Q46="Probabilidad",AB45,""))),"")</f>
      </c>
      <c r="AC46" s="27">
        <f t="shared" si="7"/>
      </c>
      <c r="AD46" s="28"/>
      <c r="AE46" s="30"/>
      <c r="AF46" s="31"/>
      <c r="AG46" s="29"/>
      <c r="AH46" s="29"/>
      <c r="AI46" s="30"/>
      <c r="AJ46" s="31"/>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51.5" customHeight="1">
      <c r="A47" s="349"/>
      <c r="B47" s="351"/>
      <c r="C47" s="351"/>
      <c r="D47" s="351"/>
      <c r="E47" s="353"/>
      <c r="F47" s="351"/>
      <c r="G47" s="355"/>
      <c r="H47" s="357"/>
      <c r="I47" s="359"/>
      <c r="J47" s="361"/>
      <c r="K47" s="359">
        <f>IF(NOT(ISERROR(MATCH(J47,_xlfn.ANCHORARRAY(E58),0))),I60&amp;"Por favor no seleccionar los criterios de impacto",J47)</f>
        <v>0</v>
      </c>
      <c r="L47" s="357"/>
      <c r="M47" s="359"/>
      <c r="N47" s="363"/>
      <c r="O47" s="34">
        <v>5</v>
      </c>
      <c r="P47" s="21"/>
      <c r="Q47" s="22">
        <f t="shared" si="4"/>
      </c>
      <c r="R47" s="23"/>
      <c r="S47" s="23"/>
      <c r="T47" s="24">
        <f t="shared" si="5"/>
      </c>
      <c r="U47" s="23"/>
      <c r="V47" s="23"/>
      <c r="W47" s="23"/>
      <c r="X47" s="25">
        <f>_xlfn.IFERROR(IF(AND(Q46="Probabilidad",Q47="Probabilidad"),(Z46-(+Z46*T47)),IF(AND(Q46="Impacto",Q47="Probabilidad"),(Z45-(+Z45*T47)),IF(Q47="Impacto",Z46,""))),"")</f>
      </c>
      <c r="Y47" s="35">
        <f t="shared" si="0"/>
      </c>
      <c r="Z47" s="26">
        <f t="shared" si="6"/>
      </c>
      <c r="AA47" s="35">
        <f t="shared" si="1"/>
      </c>
      <c r="AB47" s="26">
        <f>_xlfn.IFERROR(IF(AND(Q46="Impacto",Q47="Impacto"),(AB46-(+AB46*T47)),IF(AND(Q46="Probabilidad",Q47="Impacto"),(AB45-(+AB45*T47)),IF(Q47="Probabilidad",AB46,""))),"")</f>
      </c>
      <c r="AC47" s="27">
        <f t="shared" si="7"/>
      </c>
      <c r="AD47" s="28"/>
      <c r="AE47" s="30"/>
      <c r="AF47" s="31"/>
      <c r="AG47" s="29"/>
      <c r="AH47" s="29"/>
      <c r="AI47" s="30"/>
      <c r="AJ47" s="31"/>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51.5" customHeight="1">
      <c r="A48" s="350"/>
      <c r="B48" s="352"/>
      <c r="C48" s="352"/>
      <c r="D48" s="352"/>
      <c r="E48" s="354"/>
      <c r="F48" s="352"/>
      <c r="G48" s="356"/>
      <c r="H48" s="358"/>
      <c r="I48" s="360"/>
      <c r="J48" s="362"/>
      <c r="K48" s="360">
        <f>IF(NOT(ISERROR(MATCH(J48,_xlfn.ANCHORARRAY(E59),0))),I61&amp;"Por favor no seleccionar los criterios de impacto",J48)</f>
        <v>0</v>
      </c>
      <c r="L48" s="358"/>
      <c r="M48" s="360"/>
      <c r="N48" s="364"/>
      <c r="O48" s="34">
        <v>6</v>
      </c>
      <c r="P48" s="21"/>
      <c r="Q48" s="22">
        <f t="shared" si="4"/>
      </c>
      <c r="R48" s="23"/>
      <c r="S48" s="23"/>
      <c r="T48" s="24">
        <f t="shared" si="5"/>
      </c>
      <c r="U48" s="23"/>
      <c r="V48" s="23"/>
      <c r="W48" s="23"/>
      <c r="X48" s="25">
        <f>_xlfn.IFERROR(IF(AND(Q47="Probabilidad",Q48="Probabilidad"),(Z47-(+Z47*T48)),IF(AND(Q47="Impacto",Q48="Probabilidad"),(Z46-(+Z46*T48)),IF(Q48="Impacto",Z47,""))),"")</f>
      </c>
      <c r="Y48" s="35">
        <f t="shared" si="0"/>
      </c>
      <c r="Z48" s="26">
        <f t="shared" si="6"/>
      </c>
      <c r="AA48" s="35">
        <f t="shared" si="1"/>
      </c>
      <c r="AB48" s="26">
        <f>_xlfn.IFERROR(IF(AND(Q47="Impacto",Q48="Impacto"),(AB47-(+AB47*T48)),IF(AND(Q47="Probabilidad",Q48="Impacto"),(AB46-(+AB46*T48)),IF(Q48="Probabilidad",AB47,""))),"")</f>
      </c>
      <c r="AC48" s="27">
        <f t="shared" si="7"/>
      </c>
      <c r="AD48" s="28"/>
      <c r="AE48" s="30"/>
      <c r="AF48" s="31"/>
      <c r="AG48" s="29"/>
      <c r="AH48" s="29"/>
      <c r="AI48" s="30"/>
      <c r="AJ48" s="31"/>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51.5" customHeight="1">
      <c r="A49" s="365">
        <v>8</v>
      </c>
      <c r="B49" s="366"/>
      <c r="C49" s="366"/>
      <c r="D49" s="366"/>
      <c r="E49" s="367"/>
      <c r="F49" s="366"/>
      <c r="G49" s="368"/>
      <c r="H49" s="369">
        <f>IF(G49&lt;=0,"",IF(G49&lt;=2,"Muy Baja",IF(G49&lt;=24,"Baja",IF(G49&lt;=500,"Media",IF(G49&lt;=5000,"Alta","Muy Alta")))))</f>
      </c>
      <c r="I49" s="370">
        <f>IF(H49="","",IF(H49="Muy Baja",0.2,IF(H49="Baja",0.4,IF(H49="Media",0.6,IF(H49="Alta",0.8,IF(H49="Muy Alta",1,))))))</f>
      </c>
      <c r="J49" s="371"/>
      <c r="K49" s="370">
        <f>IF(NOT(ISERROR(MATCH(J49,'[7]Tabla Impacto'!$B$221:$B$223,0))),'[7]Tabla Impacto'!$F$223&amp;"Por favor no seleccionar los criterios de impacto(Afectación Económica o presupuestal y Pérdida Reputacional)",J49)</f>
        <v>0</v>
      </c>
      <c r="L49" s="369">
        <f>IF(OR(K49='[7]Tabla Impacto'!$C$11,K49='[7]Tabla Impacto'!$D$11),"Leve",IF(OR(K49='[7]Tabla Impacto'!$C$12,K49='[7]Tabla Impacto'!$D$12),"Menor",IF(OR(K49='[7]Tabla Impacto'!$C$13,K49='[7]Tabla Impacto'!$D$13),"Moderado",IF(OR(K49='[7]Tabla Impacto'!$C$14,K49='[7]Tabla Impacto'!$D$14),"Mayor",IF(OR(K49='[7]Tabla Impacto'!$C$15,K49='[7]Tabla Impacto'!$D$15),"Catastrófico","")))))</f>
      </c>
      <c r="M49" s="370">
        <f>IF(L49="","",IF(L49="Leve",0.2,IF(L49="Menor",0.4,IF(L49="Moderado",0.6,IF(L49="Mayor",0.8,IF(L49="Catastrófico",1,))))))</f>
      </c>
      <c r="N49" s="372">
        <f>IF(OR(AND(H49="Muy Baja",L49="Leve"),AND(H49="Muy Baja",L49="Menor"),AND(H49="Baja",L49="Leve")),"Bajo",IF(OR(AND(H49="Muy baja",L49="Moderado"),AND(H49="Baja",L49="Menor"),AND(H49="Baja",L49="Moderado"),AND(H49="Media",L49="Leve"),AND(H49="Media",L49="Menor"),AND(H49="Media",L49="Moderado"),AND(H49="Alta",L49="Leve"),AND(H49="Alta",L49="Menor")),"Moderado",IF(OR(AND(H49="Muy Baja",L49="Mayor"),AND(H49="Baja",L49="Mayor"),AND(H49="Media",L49="Mayor"),AND(H49="Alta",L49="Moderado"),AND(H49="Alta",L49="Mayor"),AND(H49="Muy Alta",L49="Leve"),AND(H49="Muy Alta",L49="Menor"),AND(H49="Muy Alta",L49="Moderado"),AND(H49="Muy Alta",L49="Mayor")),"Alto",IF(OR(AND(H49="Muy Baja",L49="Catastrófico"),AND(H49="Baja",L49="Catastrófico"),AND(H49="Media",L49="Catastrófico"),AND(H49="Alta",L49="Catastrófico"),AND(H49="Muy Alta",L49="Catastrófico")),"Extremo",""))))</f>
      </c>
      <c r="O49" s="34">
        <v>1</v>
      </c>
      <c r="P49" s="21"/>
      <c r="Q49" s="22">
        <f aca="true" t="shared" si="8" ref="Q49:Q66">IF(OR(R49="Preventivo",R49="Detectivo"),"Probabilidad",IF(R49="Correctivo","Impacto",""))</f>
      </c>
      <c r="R49" s="23"/>
      <c r="S49" s="23"/>
      <c r="T49" s="24">
        <f aca="true" t="shared" si="9" ref="T49:T66">IF(AND(R49="Preventivo",S49="Automático"),"50%",IF(AND(R49="Preventivo",S49="Manual"),"40%",IF(AND(R49="Detectivo",S49="Automático"),"40%",IF(AND(R49="Detectivo",S49="Manual"),"30%",IF(AND(R49="Correctivo",S49="Automático"),"35%",IF(AND(R49="Correctivo",S49="Manual"),"25%",""))))))</f>
      </c>
      <c r="U49" s="23"/>
      <c r="V49" s="23"/>
      <c r="W49" s="23"/>
      <c r="X49" s="25">
        <f>_xlfn.IFERROR(IF(Q49="Probabilidad",(I49-(+I49*T49)),IF(Q49="Impacto",I49,"")),"")</f>
      </c>
      <c r="Y49" s="35">
        <f>_xlfn.IFERROR(IF(X49="","",IF(X49&lt;=0.2,"Muy Baja",IF(X49&lt;=0.4,"Baja",IF(X49&lt;=0.6,"Media",IF(X49&lt;=0.8,"Alta","Muy Alta"))))),"")</f>
      </c>
      <c r="Z49" s="26">
        <f t="shared" si="6"/>
      </c>
      <c r="AA49" s="35">
        <f>_xlfn.IFERROR(IF(AB49="","",IF(AB49&lt;=0.2,"Leve",IF(AB49&lt;=0.4,"Menor",IF(AB49&lt;=0.6,"Moderado",IF(AB49&lt;=0.8,"Mayor","Catastrófico"))))),"")</f>
      </c>
      <c r="AB49" s="26">
        <f>_xlfn.IFERROR(IF(Q49="Impacto",(M49-(+M49*T49)),IF(Q49="Probabilidad",M49,"")),"")</f>
      </c>
      <c r="AC49" s="27">
        <f t="shared" si="7"/>
      </c>
      <c r="AD49" s="28"/>
      <c r="AE49" s="30"/>
      <c r="AF49" s="31"/>
      <c r="AG49" s="29"/>
      <c r="AH49" s="29"/>
      <c r="AI49" s="30"/>
      <c r="AJ49" s="31"/>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51.5" customHeight="1">
      <c r="A50" s="349"/>
      <c r="B50" s="351"/>
      <c r="C50" s="351"/>
      <c r="D50" s="351"/>
      <c r="E50" s="353"/>
      <c r="F50" s="351"/>
      <c r="G50" s="355"/>
      <c r="H50" s="357"/>
      <c r="I50" s="359"/>
      <c r="J50" s="361"/>
      <c r="K50" s="359">
        <f>IF(NOT(ISERROR(MATCH(J50,_xlfn.ANCHORARRAY(E61),0))),I63&amp;"Por favor no seleccionar los criterios de impacto",J50)</f>
        <v>0</v>
      </c>
      <c r="L50" s="357"/>
      <c r="M50" s="359"/>
      <c r="N50" s="363"/>
      <c r="O50" s="34">
        <v>2</v>
      </c>
      <c r="P50" s="21"/>
      <c r="Q50" s="22">
        <f t="shared" si="8"/>
      </c>
      <c r="R50" s="23"/>
      <c r="S50" s="23"/>
      <c r="T50" s="24">
        <f t="shared" si="9"/>
      </c>
      <c r="U50" s="23"/>
      <c r="V50" s="23"/>
      <c r="W50" s="23"/>
      <c r="X50" s="25">
        <f>_xlfn.IFERROR(IF(AND(Q49="Probabilidad",Q50="Probabilidad"),(Z49-(+Z49*T50)),IF(Q50="Probabilidad",(I49-(+I49*T50)),IF(Q50="Impacto",Z49,""))),"")</f>
      </c>
      <c r="Y50" s="35">
        <f t="shared" si="0"/>
      </c>
      <c r="Z50" s="26">
        <f t="shared" si="6"/>
      </c>
      <c r="AA50" s="35">
        <f t="shared" si="1"/>
      </c>
      <c r="AB50" s="26">
        <f>_xlfn.IFERROR(IF(AND(Q49="Impacto",Q50="Impacto"),(AB49-(+AB49*T50)),IF(Q50="Impacto",(M49-(+M49*T50)),IF(Q50="Probabilidad",AB49,""))),"")</f>
      </c>
      <c r="AC50" s="27">
        <f t="shared" si="7"/>
      </c>
      <c r="AD50" s="28"/>
      <c r="AE50" s="30"/>
      <c r="AF50" s="31"/>
      <c r="AG50" s="29"/>
      <c r="AH50" s="29"/>
      <c r="AI50" s="30"/>
      <c r="AJ50" s="31"/>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51.5" customHeight="1">
      <c r="A51" s="349"/>
      <c r="B51" s="351"/>
      <c r="C51" s="351"/>
      <c r="D51" s="351"/>
      <c r="E51" s="353"/>
      <c r="F51" s="351"/>
      <c r="G51" s="355"/>
      <c r="H51" s="357"/>
      <c r="I51" s="359"/>
      <c r="J51" s="361"/>
      <c r="K51" s="359">
        <f>IF(NOT(ISERROR(MATCH(J51,_xlfn.ANCHORARRAY(E62),0))),I64&amp;"Por favor no seleccionar los criterios de impacto",J51)</f>
        <v>0</v>
      </c>
      <c r="L51" s="357"/>
      <c r="M51" s="359"/>
      <c r="N51" s="363"/>
      <c r="O51" s="34">
        <v>3</v>
      </c>
      <c r="P51" s="37"/>
      <c r="Q51" s="22">
        <f t="shared" si="8"/>
      </c>
      <c r="R51" s="23"/>
      <c r="S51" s="23"/>
      <c r="T51" s="24">
        <f t="shared" si="9"/>
      </c>
      <c r="U51" s="23"/>
      <c r="V51" s="23"/>
      <c r="W51" s="23"/>
      <c r="X51" s="25">
        <f>_xlfn.IFERROR(IF(AND(Q50="Probabilidad",Q51="Probabilidad"),(Z50-(+Z50*T51)),IF(AND(Q50="Impacto",Q51="Probabilidad"),(Z49-(+Z49*T51)),IF(Q51="Impacto",Z50,""))),"")</f>
      </c>
      <c r="Y51" s="35">
        <f t="shared" si="0"/>
      </c>
      <c r="Z51" s="26">
        <f t="shared" si="6"/>
      </c>
      <c r="AA51" s="35">
        <f t="shared" si="1"/>
      </c>
      <c r="AB51" s="26">
        <f>_xlfn.IFERROR(IF(AND(Q50="Impacto",Q51="Impacto"),(AB50-(+AB50*T51)),IF(AND(Q50="Probabilidad",Q51="Impacto"),(AB49-(+AB49*T51)),IF(Q51="Probabilidad",AB50,""))),"")</f>
      </c>
      <c r="AC51" s="27">
        <f t="shared" si="7"/>
      </c>
      <c r="AD51" s="28"/>
      <c r="AE51" s="30"/>
      <c r="AF51" s="31"/>
      <c r="AG51" s="29"/>
      <c r="AH51" s="29"/>
      <c r="AI51" s="30"/>
      <c r="AJ51" s="31"/>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51.5" customHeight="1">
      <c r="A52" s="349"/>
      <c r="B52" s="351"/>
      <c r="C52" s="351"/>
      <c r="D52" s="351"/>
      <c r="E52" s="353"/>
      <c r="F52" s="351"/>
      <c r="G52" s="355"/>
      <c r="H52" s="357"/>
      <c r="I52" s="359"/>
      <c r="J52" s="361"/>
      <c r="K52" s="359">
        <f>IF(NOT(ISERROR(MATCH(J52,_xlfn.ANCHORARRAY(E63),0))),I65&amp;"Por favor no seleccionar los criterios de impacto",J52)</f>
        <v>0</v>
      </c>
      <c r="L52" s="357"/>
      <c r="M52" s="359"/>
      <c r="N52" s="363"/>
      <c r="O52" s="34">
        <v>4</v>
      </c>
      <c r="P52" s="21"/>
      <c r="Q52" s="22">
        <f t="shared" si="8"/>
      </c>
      <c r="R52" s="23"/>
      <c r="S52" s="23"/>
      <c r="T52" s="24">
        <f t="shared" si="9"/>
      </c>
      <c r="U52" s="23"/>
      <c r="V52" s="23"/>
      <c r="W52" s="23"/>
      <c r="X52" s="25">
        <f>_xlfn.IFERROR(IF(AND(Q51="Probabilidad",Q52="Probabilidad"),(Z51-(+Z51*T52)),IF(AND(Q51="Impacto",Q52="Probabilidad"),(Z50-(+Z50*T52)),IF(Q52="Impacto",Z51,""))),"")</f>
      </c>
      <c r="Y52" s="35">
        <f t="shared" si="0"/>
      </c>
      <c r="Z52" s="26">
        <f t="shared" si="6"/>
      </c>
      <c r="AA52" s="35">
        <f t="shared" si="1"/>
      </c>
      <c r="AB52" s="26">
        <f>_xlfn.IFERROR(IF(AND(Q51="Impacto",Q52="Impacto"),(AB51-(+AB51*T52)),IF(AND(Q51="Probabilidad",Q52="Impacto"),(AB50-(+AB50*T52)),IF(Q52="Probabilidad",AB51,""))),"")</f>
      </c>
      <c r="AC52" s="27">
        <f t="shared" si="7"/>
      </c>
      <c r="AD52" s="28"/>
      <c r="AE52" s="30"/>
      <c r="AF52" s="31"/>
      <c r="AG52" s="29"/>
      <c r="AH52" s="29"/>
      <c r="AI52" s="30"/>
      <c r="AJ52" s="31"/>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51.5" customHeight="1">
      <c r="A53" s="349"/>
      <c r="B53" s="351"/>
      <c r="C53" s="351"/>
      <c r="D53" s="351"/>
      <c r="E53" s="353"/>
      <c r="F53" s="351"/>
      <c r="G53" s="355"/>
      <c r="H53" s="357"/>
      <c r="I53" s="359"/>
      <c r="J53" s="361"/>
      <c r="K53" s="359">
        <f>IF(NOT(ISERROR(MATCH(J53,_xlfn.ANCHORARRAY(E64),0))),I66&amp;"Por favor no seleccionar los criterios de impacto",J53)</f>
        <v>0</v>
      </c>
      <c r="L53" s="357"/>
      <c r="M53" s="359"/>
      <c r="N53" s="363"/>
      <c r="O53" s="34">
        <v>5</v>
      </c>
      <c r="P53" s="21"/>
      <c r="Q53" s="22">
        <f t="shared" si="8"/>
      </c>
      <c r="R53" s="23"/>
      <c r="S53" s="23"/>
      <c r="T53" s="24">
        <f t="shared" si="9"/>
      </c>
      <c r="U53" s="23"/>
      <c r="V53" s="23"/>
      <c r="W53" s="23"/>
      <c r="X53" s="25">
        <f>_xlfn.IFERROR(IF(AND(Q52="Probabilidad",Q53="Probabilidad"),(Z52-(+Z52*T53)),IF(AND(Q52="Impacto",Q53="Probabilidad"),(Z51-(+Z51*T53)),IF(Q53="Impacto",Z52,""))),"")</f>
      </c>
      <c r="Y53" s="35">
        <f t="shared" si="0"/>
      </c>
      <c r="Z53" s="26">
        <f t="shared" si="6"/>
      </c>
      <c r="AA53" s="35">
        <f t="shared" si="1"/>
      </c>
      <c r="AB53" s="26">
        <f>_xlfn.IFERROR(IF(AND(Q52="Impacto",Q53="Impacto"),(AB52-(+AB52*T53)),IF(AND(Q52="Probabilidad",Q53="Impacto"),(AB51-(+AB51*T53)),IF(Q53="Probabilidad",AB52,""))),"")</f>
      </c>
      <c r="AC53" s="27">
        <f t="shared" si="7"/>
      </c>
      <c r="AD53" s="28"/>
      <c r="AE53" s="30"/>
      <c r="AF53" s="31"/>
      <c r="AG53" s="29"/>
      <c r="AH53" s="29"/>
      <c r="AI53" s="30"/>
      <c r="AJ53" s="31"/>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51.5" customHeight="1">
      <c r="A54" s="350"/>
      <c r="B54" s="352"/>
      <c r="C54" s="352"/>
      <c r="D54" s="352"/>
      <c r="E54" s="354"/>
      <c r="F54" s="352"/>
      <c r="G54" s="356"/>
      <c r="H54" s="358"/>
      <c r="I54" s="360"/>
      <c r="J54" s="362"/>
      <c r="K54" s="360">
        <f>IF(NOT(ISERROR(MATCH(J54,_xlfn.ANCHORARRAY(E65),0))),I67&amp;"Por favor no seleccionar los criterios de impacto",J54)</f>
        <v>0</v>
      </c>
      <c r="L54" s="358"/>
      <c r="M54" s="360"/>
      <c r="N54" s="364"/>
      <c r="O54" s="34">
        <v>6</v>
      </c>
      <c r="P54" s="21"/>
      <c r="Q54" s="22">
        <f t="shared" si="8"/>
      </c>
      <c r="R54" s="23"/>
      <c r="S54" s="23"/>
      <c r="T54" s="24">
        <f t="shared" si="9"/>
      </c>
      <c r="U54" s="23"/>
      <c r="V54" s="23"/>
      <c r="W54" s="23"/>
      <c r="X54" s="25">
        <f>_xlfn.IFERROR(IF(AND(Q53="Probabilidad",Q54="Probabilidad"),(Z53-(+Z53*T54)),IF(AND(Q53="Impacto",Q54="Probabilidad"),(Z52-(+Z52*T54)),IF(Q54="Impacto",Z53,""))),"")</f>
      </c>
      <c r="Y54" s="35">
        <f t="shared" si="0"/>
      </c>
      <c r="Z54" s="26">
        <f t="shared" si="6"/>
      </c>
      <c r="AA54" s="35">
        <f t="shared" si="1"/>
      </c>
      <c r="AB54" s="26">
        <f>_xlfn.IFERROR(IF(AND(Q53="Impacto",Q54="Impacto"),(AB53-(+AB53*T54)),IF(AND(Q53="Probabilidad",Q54="Impacto"),(AB52-(+AB52*T54)),IF(Q54="Probabilidad",AB53,""))),"")</f>
      </c>
      <c r="AC54" s="27">
        <f t="shared" si="7"/>
      </c>
      <c r="AD54" s="28"/>
      <c r="AE54" s="30"/>
      <c r="AF54" s="31"/>
      <c r="AG54" s="29"/>
      <c r="AH54" s="29"/>
      <c r="AI54" s="30"/>
      <c r="AJ54" s="31"/>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51.5" customHeight="1">
      <c r="A55" s="365">
        <v>9</v>
      </c>
      <c r="B55" s="366"/>
      <c r="C55" s="366"/>
      <c r="D55" s="366"/>
      <c r="E55" s="367"/>
      <c r="F55" s="366"/>
      <c r="G55" s="368"/>
      <c r="H55" s="369">
        <f>IF(G55&lt;=0,"",IF(G55&lt;=2,"Muy Baja",IF(G55&lt;=24,"Baja",IF(G55&lt;=500,"Media",IF(G55&lt;=5000,"Alta","Muy Alta")))))</f>
      </c>
      <c r="I55" s="370">
        <f>IF(H55="","",IF(H55="Muy Baja",0.2,IF(H55="Baja",0.4,IF(H55="Media",0.6,IF(H55="Alta",0.8,IF(H55="Muy Alta",1,))))))</f>
      </c>
      <c r="J55" s="371"/>
      <c r="K55" s="370">
        <f>IF(NOT(ISERROR(MATCH(J55,'[7]Tabla Impacto'!$B$221:$B$223,0))),'[7]Tabla Impacto'!$F$223&amp;"Por favor no seleccionar los criterios de impacto(Afectación Económica o presupuestal y Pérdida Reputacional)",J55)</f>
        <v>0</v>
      </c>
      <c r="L55" s="369">
        <f>IF(OR(K55='[7]Tabla Impacto'!$C$11,K55='[7]Tabla Impacto'!$D$11),"Leve",IF(OR(K55='[7]Tabla Impacto'!$C$12,K55='[7]Tabla Impacto'!$D$12),"Menor",IF(OR(K55='[7]Tabla Impacto'!$C$13,K55='[7]Tabla Impacto'!$D$13),"Moderado",IF(OR(K55='[7]Tabla Impacto'!$C$14,K55='[7]Tabla Impacto'!$D$14),"Mayor",IF(OR(K55='[7]Tabla Impacto'!$C$15,K55='[7]Tabla Impacto'!$D$15),"Catastrófico","")))))</f>
      </c>
      <c r="M55" s="370">
        <f>IF(L55="","",IF(L55="Leve",0.2,IF(L55="Menor",0.4,IF(L55="Moderado",0.6,IF(L55="Mayor",0.8,IF(L55="Catastrófico",1,))))))</f>
      </c>
      <c r="N55" s="372">
        <f>IF(OR(AND(H55="Muy Baja",L55="Leve"),AND(H55="Muy Baja",L55="Menor"),AND(H55="Baja",L55="Leve")),"Bajo",IF(OR(AND(H55="Muy baja",L55="Moderado"),AND(H55="Baja",L55="Menor"),AND(H55="Baja",L55="Moderado"),AND(H55="Media",L55="Leve"),AND(H55="Media",L55="Menor"),AND(H55="Media",L55="Moderado"),AND(H55="Alta",L55="Leve"),AND(H55="Alta",L55="Menor")),"Moderado",IF(OR(AND(H55="Muy Baja",L55="Mayor"),AND(H55="Baja",L55="Mayor"),AND(H55="Media",L55="Mayor"),AND(H55="Alta",L55="Moderado"),AND(H55="Alta",L55="Mayor"),AND(H55="Muy Alta",L55="Leve"),AND(H55="Muy Alta",L55="Menor"),AND(H55="Muy Alta",L55="Moderado"),AND(H55="Muy Alta",L55="Mayor")),"Alto",IF(OR(AND(H55="Muy Baja",L55="Catastrófico"),AND(H55="Baja",L55="Catastrófico"),AND(H55="Media",L55="Catastrófico"),AND(H55="Alta",L55="Catastrófico"),AND(H55="Muy Alta",L55="Catastrófico")),"Extremo",""))))</f>
      </c>
      <c r="O55" s="34">
        <v>1</v>
      </c>
      <c r="P55" s="21"/>
      <c r="Q55" s="22">
        <f t="shared" si="8"/>
      </c>
      <c r="R55" s="23"/>
      <c r="S55" s="23"/>
      <c r="T55" s="24">
        <f t="shared" si="9"/>
      </c>
      <c r="U55" s="23"/>
      <c r="V55" s="23"/>
      <c r="W55" s="23"/>
      <c r="X55" s="25">
        <f>_xlfn.IFERROR(IF(Q55="Probabilidad",(I55-(+I55*T55)),IF(Q55="Impacto",I55,"")),"")</f>
      </c>
      <c r="Y55" s="35">
        <f>_xlfn.IFERROR(IF(X55="","",IF(X55&lt;=0.2,"Muy Baja",IF(X55&lt;=0.4,"Baja",IF(X55&lt;=0.6,"Media",IF(X55&lt;=0.8,"Alta","Muy Alta"))))),"")</f>
      </c>
      <c r="Z55" s="26">
        <f t="shared" si="6"/>
      </c>
      <c r="AA55" s="35">
        <f>_xlfn.IFERROR(IF(AB55="","",IF(AB55&lt;=0.2,"Leve",IF(AB55&lt;=0.4,"Menor",IF(AB55&lt;=0.6,"Moderado",IF(AB55&lt;=0.8,"Mayor","Catastrófico"))))),"")</f>
      </c>
      <c r="AB55" s="26">
        <f>_xlfn.IFERROR(IF(Q55="Impacto",(M55-(+M55*T55)),IF(Q55="Probabilidad",M55,"")),"")</f>
      </c>
      <c r="AC55" s="27">
        <f t="shared" si="7"/>
      </c>
      <c r="AD55" s="28"/>
      <c r="AE55" s="30"/>
      <c r="AF55" s="31"/>
      <c r="AG55" s="29"/>
      <c r="AH55" s="29"/>
      <c r="AI55" s="30"/>
      <c r="AJ55" s="31"/>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51.5" customHeight="1">
      <c r="A56" s="349"/>
      <c r="B56" s="351"/>
      <c r="C56" s="351"/>
      <c r="D56" s="351"/>
      <c r="E56" s="353"/>
      <c r="F56" s="351"/>
      <c r="G56" s="355"/>
      <c r="H56" s="357"/>
      <c r="I56" s="359"/>
      <c r="J56" s="361"/>
      <c r="K56" s="359">
        <f>IF(NOT(ISERROR(MATCH(J56,_xlfn.ANCHORARRAY(E67),0))),I69&amp;"Por favor no seleccionar los criterios de impacto",J56)</f>
        <v>0</v>
      </c>
      <c r="L56" s="357"/>
      <c r="M56" s="359"/>
      <c r="N56" s="363"/>
      <c r="O56" s="34">
        <v>2</v>
      </c>
      <c r="P56" s="21"/>
      <c r="Q56" s="22">
        <f t="shared" si="8"/>
      </c>
      <c r="R56" s="23"/>
      <c r="S56" s="23"/>
      <c r="T56" s="24">
        <f t="shared" si="9"/>
      </c>
      <c r="U56" s="23"/>
      <c r="V56" s="23"/>
      <c r="W56" s="23"/>
      <c r="X56" s="25">
        <f>_xlfn.IFERROR(IF(AND(Q55="Probabilidad",Q56="Probabilidad"),(Z55-(+Z55*T56)),IF(Q56="Probabilidad",(I55-(+I55*T56)),IF(Q56="Impacto",Z55,""))),"")</f>
      </c>
      <c r="Y56" s="35">
        <f t="shared" si="0"/>
      </c>
      <c r="Z56" s="26">
        <f t="shared" si="6"/>
      </c>
      <c r="AA56" s="35">
        <f t="shared" si="1"/>
      </c>
      <c r="AB56" s="26">
        <f>_xlfn.IFERROR(IF(AND(Q55="Impacto",Q56="Impacto"),(AB55-(+AB55*T56)),IF(Q56="Impacto",(M55-(+M55*T56)),IF(Q56="Probabilidad",AB55,""))),"")</f>
      </c>
      <c r="AC56" s="27">
        <f t="shared" si="7"/>
      </c>
      <c r="AD56" s="28"/>
      <c r="AE56" s="30"/>
      <c r="AF56" s="31"/>
      <c r="AG56" s="29"/>
      <c r="AH56" s="29"/>
      <c r="AI56" s="30"/>
      <c r="AJ56" s="31"/>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51.5" customHeight="1">
      <c r="A57" s="349"/>
      <c r="B57" s="351"/>
      <c r="C57" s="351"/>
      <c r="D57" s="351"/>
      <c r="E57" s="353"/>
      <c r="F57" s="351"/>
      <c r="G57" s="355"/>
      <c r="H57" s="357"/>
      <c r="I57" s="359"/>
      <c r="J57" s="361"/>
      <c r="K57" s="359">
        <f>IF(NOT(ISERROR(MATCH(J57,_xlfn.ANCHORARRAY(E68),0))),I70&amp;"Por favor no seleccionar los criterios de impacto",J57)</f>
        <v>0</v>
      </c>
      <c r="L57" s="357"/>
      <c r="M57" s="359"/>
      <c r="N57" s="363"/>
      <c r="O57" s="34">
        <v>3</v>
      </c>
      <c r="P57" s="37"/>
      <c r="Q57" s="22">
        <f t="shared" si="8"/>
      </c>
      <c r="R57" s="23"/>
      <c r="S57" s="23"/>
      <c r="T57" s="24">
        <f t="shared" si="9"/>
      </c>
      <c r="U57" s="23"/>
      <c r="V57" s="23"/>
      <c r="W57" s="23"/>
      <c r="X57" s="25">
        <f>_xlfn.IFERROR(IF(AND(Q56="Probabilidad",Q57="Probabilidad"),(Z56-(+Z56*T57)),IF(AND(Q56="Impacto",Q57="Probabilidad"),(Z55-(+Z55*T57)),IF(Q57="Impacto",Z56,""))),"")</f>
      </c>
      <c r="Y57" s="35">
        <f t="shared" si="0"/>
      </c>
      <c r="Z57" s="26">
        <f t="shared" si="6"/>
      </c>
      <c r="AA57" s="35">
        <f t="shared" si="1"/>
      </c>
      <c r="AB57" s="26">
        <f>_xlfn.IFERROR(IF(AND(Q56="Impacto",Q57="Impacto"),(AB56-(+AB56*T57)),IF(AND(Q56="Probabilidad",Q57="Impacto"),(AB55-(+AB55*T57)),IF(Q57="Probabilidad",AB56,""))),"")</f>
      </c>
      <c r="AC57" s="27">
        <f t="shared" si="7"/>
      </c>
      <c r="AD57" s="28"/>
      <c r="AE57" s="30"/>
      <c r="AF57" s="31"/>
      <c r="AG57" s="29"/>
      <c r="AH57" s="29"/>
      <c r="AI57" s="30"/>
      <c r="AJ57" s="31"/>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51.5" customHeight="1">
      <c r="A58" s="349"/>
      <c r="B58" s="351"/>
      <c r="C58" s="351"/>
      <c r="D58" s="351"/>
      <c r="E58" s="353"/>
      <c r="F58" s="351"/>
      <c r="G58" s="355"/>
      <c r="H58" s="357"/>
      <c r="I58" s="359"/>
      <c r="J58" s="361"/>
      <c r="K58" s="359">
        <f>IF(NOT(ISERROR(MATCH(J58,_xlfn.ANCHORARRAY(E69),0))),I71&amp;"Por favor no seleccionar los criterios de impacto",J58)</f>
        <v>0</v>
      </c>
      <c r="L58" s="357"/>
      <c r="M58" s="359"/>
      <c r="N58" s="363"/>
      <c r="O58" s="34">
        <v>4</v>
      </c>
      <c r="P58" s="21"/>
      <c r="Q58" s="22">
        <f t="shared" si="8"/>
      </c>
      <c r="R58" s="23"/>
      <c r="S58" s="23"/>
      <c r="T58" s="24">
        <f t="shared" si="9"/>
      </c>
      <c r="U58" s="23"/>
      <c r="V58" s="23"/>
      <c r="W58" s="23"/>
      <c r="X58" s="25">
        <f>_xlfn.IFERROR(IF(AND(Q57="Probabilidad",Q58="Probabilidad"),(Z57-(+Z57*T58)),IF(AND(Q57="Impacto",Q58="Probabilidad"),(Z56-(+Z56*T58)),IF(Q58="Impacto",Z57,""))),"")</f>
      </c>
      <c r="Y58" s="35">
        <f t="shared" si="0"/>
      </c>
      <c r="Z58" s="26">
        <f t="shared" si="6"/>
      </c>
      <c r="AA58" s="35">
        <f t="shared" si="1"/>
      </c>
      <c r="AB58" s="26">
        <f>_xlfn.IFERROR(IF(AND(Q57="Impacto",Q58="Impacto"),(AB57-(+AB57*T58)),IF(AND(Q57="Probabilidad",Q58="Impacto"),(AB56-(+AB56*T58)),IF(Q58="Probabilidad",AB57,""))),"")</f>
      </c>
      <c r="AC58" s="27">
        <f t="shared" si="7"/>
      </c>
      <c r="AD58" s="28"/>
      <c r="AE58" s="30"/>
      <c r="AF58" s="31"/>
      <c r="AG58" s="29"/>
      <c r="AH58" s="29"/>
      <c r="AI58" s="30"/>
      <c r="AJ58" s="31"/>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51.5" customHeight="1">
      <c r="A59" s="349"/>
      <c r="B59" s="351"/>
      <c r="C59" s="351"/>
      <c r="D59" s="351"/>
      <c r="E59" s="353"/>
      <c r="F59" s="351"/>
      <c r="G59" s="355"/>
      <c r="H59" s="357"/>
      <c r="I59" s="359"/>
      <c r="J59" s="361"/>
      <c r="K59" s="359">
        <f>IF(NOT(ISERROR(MATCH(J59,_xlfn.ANCHORARRAY(E70),0))),I72&amp;"Por favor no seleccionar los criterios de impacto",J59)</f>
        <v>0</v>
      </c>
      <c r="L59" s="357"/>
      <c r="M59" s="359"/>
      <c r="N59" s="363"/>
      <c r="O59" s="34">
        <v>5</v>
      </c>
      <c r="P59" s="21"/>
      <c r="Q59" s="22">
        <f t="shared" si="8"/>
      </c>
      <c r="R59" s="23"/>
      <c r="S59" s="23"/>
      <c r="T59" s="24">
        <f t="shared" si="9"/>
      </c>
      <c r="U59" s="23"/>
      <c r="V59" s="23"/>
      <c r="W59" s="23"/>
      <c r="X59" s="25">
        <f>_xlfn.IFERROR(IF(AND(Q58="Probabilidad",Q59="Probabilidad"),(Z58-(+Z58*T59)),IF(AND(Q58="Impacto",Q59="Probabilidad"),(Z57-(+Z57*T59)),IF(Q59="Impacto",Z58,""))),"")</f>
      </c>
      <c r="Y59" s="35">
        <f t="shared" si="0"/>
      </c>
      <c r="Z59" s="26">
        <f t="shared" si="6"/>
      </c>
      <c r="AA59" s="35">
        <f t="shared" si="1"/>
      </c>
      <c r="AB59" s="26">
        <f>_xlfn.IFERROR(IF(AND(Q58="Impacto",Q59="Impacto"),(AB58-(+AB58*T59)),IF(AND(Q58="Probabilidad",Q59="Impacto"),(AB57-(+AB57*T59)),IF(Q59="Probabilidad",AB58,""))),"")</f>
      </c>
      <c r="AC59" s="27">
        <f t="shared" si="7"/>
      </c>
      <c r="AD59" s="28"/>
      <c r="AE59" s="30"/>
      <c r="AF59" s="31"/>
      <c r="AG59" s="29"/>
      <c r="AH59" s="29"/>
      <c r="AI59" s="30"/>
      <c r="AJ59" s="31"/>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51.5" customHeight="1">
      <c r="A60" s="350"/>
      <c r="B60" s="352"/>
      <c r="C60" s="352"/>
      <c r="D60" s="352"/>
      <c r="E60" s="354"/>
      <c r="F60" s="352"/>
      <c r="G60" s="356"/>
      <c r="H60" s="358"/>
      <c r="I60" s="360"/>
      <c r="J60" s="362"/>
      <c r="K60" s="360">
        <f>IF(NOT(ISERROR(MATCH(J60,_xlfn.ANCHORARRAY(E71),0))),I73&amp;"Por favor no seleccionar los criterios de impacto",J60)</f>
        <v>0</v>
      </c>
      <c r="L60" s="358"/>
      <c r="M60" s="360"/>
      <c r="N60" s="364"/>
      <c r="O60" s="34">
        <v>6</v>
      </c>
      <c r="P60" s="21"/>
      <c r="Q60" s="22">
        <f t="shared" si="8"/>
      </c>
      <c r="R60" s="23"/>
      <c r="S60" s="23"/>
      <c r="T60" s="24">
        <f t="shared" si="9"/>
      </c>
      <c r="U60" s="23"/>
      <c r="V60" s="23"/>
      <c r="W60" s="23"/>
      <c r="X60" s="25">
        <f>_xlfn.IFERROR(IF(AND(Q59="Probabilidad",Q60="Probabilidad"),(Z59-(+Z59*T60)),IF(AND(Q59="Impacto",Q60="Probabilidad"),(Z58-(+Z58*T60)),IF(Q60="Impacto",Z59,""))),"")</f>
      </c>
      <c r="Y60" s="35">
        <f t="shared" si="0"/>
      </c>
      <c r="Z60" s="26">
        <f t="shared" si="6"/>
      </c>
      <c r="AA60" s="35">
        <f t="shared" si="1"/>
      </c>
      <c r="AB60" s="26">
        <f>_xlfn.IFERROR(IF(AND(Q59="Impacto",Q60="Impacto"),(AB59-(+AB59*T60)),IF(AND(Q59="Probabilidad",Q60="Impacto"),(AB58-(+AB58*T60)),IF(Q60="Probabilidad",AB59,""))),"")</f>
      </c>
      <c r="AC60" s="27">
        <f t="shared" si="7"/>
      </c>
      <c r="AD60" s="28"/>
      <c r="AE60" s="30"/>
      <c r="AF60" s="31"/>
      <c r="AG60" s="29"/>
      <c r="AH60" s="29"/>
      <c r="AI60" s="30"/>
      <c r="AJ60" s="31"/>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51.5" customHeight="1">
      <c r="A61" s="365">
        <v>10</v>
      </c>
      <c r="B61" s="366"/>
      <c r="C61" s="366"/>
      <c r="D61" s="366"/>
      <c r="E61" s="367"/>
      <c r="F61" s="366"/>
      <c r="G61" s="368"/>
      <c r="H61" s="369">
        <f>IF(G61&lt;=0,"",IF(G61&lt;=2,"Muy Baja",IF(G61&lt;=24,"Baja",IF(G61&lt;=500,"Media",IF(G61&lt;=5000,"Alta","Muy Alta")))))</f>
      </c>
      <c r="I61" s="370">
        <f>IF(H61="","",IF(H61="Muy Baja",0.2,IF(H61="Baja",0.4,IF(H61="Media",0.6,IF(H61="Alta",0.8,IF(H61="Muy Alta",1,))))))</f>
      </c>
      <c r="J61" s="371"/>
      <c r="K61" s="370">
        <f>IF(NOT(ISERROR(MATCH(J61,'[7]Tabla Impacto'!$B$221:$B$223,0))),'[7]Tabla Impacto'!$F$223&amp;"Por favor no seleccionar los criterios de impacto(Afectación Económica o presupuestal y Pérdida Reputacional)",J61)</f>
        <v>0</v>
      </c>
      <c r="L61" s="369">
        <f>IF(OR(K61='[7]Tabla Impacto'!$C$11,K61='[7]Tabla Impacto'!$D$11),"Leve",IF(OR(K61='[7]Tabla Impacto'!$C$12,K61='[7]Tabla Impacto'!$D$12),"Menor",IF(OR(K61='[7]Tabla Impacto'!$C$13,K61='[7]Tabla Impacto'!$D$13),"Moderado",IF(OR(K61='[7]Tabla Impacto'!$C$14,K61='[7]Tabla Impacto'!$D$14),"Mayor",IF(OR(K61='[7]Tabla Impacto'!$C$15,K61='[7]Tabla Impacto'!$D$15),"Catastrófico","")))))</f>
      </c>
      <c r="M61" s="370">
        <f>IF(L61="","",IF(L61="Leve",0.2,IF(L61="Menor",0.4,IF(L61="Moderado",0.6,IF(L61="Mayor",0.8,IF(L61="Catastrófico",1,))))))</f>
      </c>
      <c r="N61" s="372">
        <f>IF(OR(AND(H61="Muy Baja",L61="Leve"),AND(H61="Muy Baja",L61="Menor"),AND(H61="Baja",L61="Leve")),"Bajo",IF(OR(AND(H61="Muy baja",L61="Moderado"),AND(H61="Baja",L61="Menor"),AND(H61="Baja",L61="Moderado"),AND(H61="Media",L61="Leve"),AND(H61="Media",L61="Menor"),AND(H61="Media",L61="Moderado"),AND(H61="Alta",L61="Leve"),AND(H61="Alta",L61="Menor")),"Moderado",IF(OR(AND(H61="Muy Baja",L61="Mayor"),AND(H61="Baja",L61="Mayor"),AND(H61="Media",L61="Mayor"),AND(H61="Alta",L61="Moderado"),AND(H61="Alta",L61="Mayor"),AND(H61="Muy Alta",L61="Leve"),AND(H61="Muy Alta",L61="Menor"),AND(H61="Muy Alta",L61="Moderado"),AND(H61="Muy Alta",L61="Mayor")),"Alto",IF(OR(AND(H61="Muy Baja",L61="Catastrófico"),AND(H61="Baja",L61="Catastrófico"),AND(H61="Media",L61="Catastrófico"),AND(H61="Alta",L61="Catastrófico"),AND(H61="Muy Alta",L61="Catastrófico")),"Extremo",""))))</f>
      </c>
      <c r="O61" s="34">
        <v>1</v>
      </c>
      <c r="P61" s="21"/>
      <c r="Q61" s="22">
        <f t="shared" si="8"/>
      </c>
      <c r="R61" s="23"/>
      <c r="S61" s="23"/>
      <c r="T61" s="24">
        <f t="shared" si="9"/>
      </c>
      <c r="U61" s="23"/>
      <c r="V61" s="23"/>
      <c r="W61" s="23"/>
      <c r="X61" s="25">
        <f>_xlfn.IFERROR(IF(Q61="Probabilidad",(I61-(+I61*T61)),IF(Q61="Impacto",I61,"")),"")</f>
      </c>
      <c r="Y61" s="35">
        <f>_xlfn.IFERROR(IF(X61="","",IF(X61&lt;=0.2,"Muy Baja",IF(X61&lt;=0.4,"Baja",IF(X61&lt;=0.6,"Media",IF(X61&lt;=0.8,"Alta","Muy Alta"))))),"")</f>
      </c>
      <c r="Z61" s="26">
        <f t="shared" si="6"/>
      </c>
      <c r="AA61" s="35">
        <f>_xlfn.IFERROR(IF(AB61="","",IF(AB61&lt;=0.2,"Leve",IF(AB61&lt;=0.4,"Menor",IF(AB61&lt;=0.6,"Moderado",IF(AB61&lt;=0.8,"Mayor","Catastrófico"))))),"")</f>
      </c>
      <c r="AB61" s="26">
        <f>_xlfn.IFERROR(IF(Q61="Impacto",(M61-(+M61*T61)),IF(Q61="Probabilidad",M61,"")),"")</f>
      </c>
      <c r="AC61" s="27">
        <f t="shared" si="7"/>
      </c>
      <c r="AD61" s="28"/>
      <c r="AE61" s="30"/>
      <c r="AF61" s="31"/>
      <c r="AG61" s="29"/>
      <c r="AH61" s="29"/>
      <c r="AI61" s="30"/>
      <c r="AJ61" s="31"/>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36" ht="151.5" customHeight="1">
      <c r="A62" s="349"/>
      <c r="B62" s="351"/>
      <c r="C62" s="351"/>
      <c r="D62" s="351"/>
      <c r="E62" s="353"/>
      <c r="F62" s="351"/>
      <c r="G62" s="355"/>
      <c r="H62" s="357"/>
      <c r="I62" s="359"/>
      <c r="J62" s="361"/>
      <c r="K62" s="359">
        <f>IF(NOT(ISERROR(MATCH(J62,_xlfn.ANCHORARRAY(E73),0))),I75&amp;"Por favor no seleccionar los criterios de impacto",J62)</f>
        <v>0</v>
      </c>
      <c r="L62" s="357"/>
      <c r="M62" s="359"/>
      <c r="N62" s="363"/>
      <c r="O62" s="34">
        <v>2</v>
      </c>
      <c r="P62" s="21"/>
      <c r="Q62" s="22">
        <f t="shared" si="8"/>
      </c>
      <c r="R62" s="23"/>
      <c r="S62" s="23"/>
      <c r="T62" s="24">
        <f t="shared" si="9"/>
      </c>
      <c r="U62" s="23"/>
      <c r="V62" s="23"/>
      <c r="W62" s="23"/>
      <c r="X62" s="25">
        <f>_xlfn.IFERROR(IF(AND(Q61="Probabilidad",Q62="Probabilidad"),(Z61-(+Z61*T62)),IF(Q62="Probabilidad",(I61-(+I61*T62)),IF(Q62="Impacto",Z61,""))),"")</f>
      </c>
      <c r="Y62" s="35">
        <f t="shared" si="0"/>
      </c>
      <c r="Z62" s="26">
        <f t="shared" si="6"/>
      </c>
      <c r="AA62" s="35">
        <f t="shared" si="1"/>
      </c>
      <c r="AB62" s="26">
        <f>_xlfn.IFERROR(IF(AND(Q61="Impacto",Q62="Impacto"),(AB61-(+AB61*T62)),IF(Q62="Impacto",(M61-(+M61*T62)),IF(Q62="Probabilidad",AB61,""))),"")</f>
      </c>
      <c r="AC62" s="27">
        <f t="shared" si="7"/>
      </c>
      <c r="AD62" s="28"/>
      <c r="AE62" s="30"/>
      <c r="AF62" s="31"/>
      <c r="AG62" s="29"/>
      <c r="AH62" s="29"/>
      <c r="AI62" s="30"/>
      <c r="AJ62" s="31"/>
    </row>
    <row r="63" spans="1:36" ht="151.5" customHeight="1">
      <c r="A63" s="349"/>
      <c r="B63" s="351"/>
      <c r="C63" s="351"/>
      <c r="D63" s="351"/>
      <c r="E63" s="353"/>
      <c r="F63" s="351"/>
      <c r="G63" s="355"/>
      <c r="H63" s="357"/>
      <c r="I63" s="359"/>
      <c r="J63" s="361"/>
      <c r="K63" s="359">
        <f>IF(NOT(ISERROR(MATCH(J63,_xlfn.ANCHORARRAY(E74),0))),I76&amp;"Por favor no seleccionar los criterios de impacto",J63)</f>
        <v>0</v>
      </c>
      <c r="L63" s="357"/>
      <c r="M63" s="359"/>
      <c r="N63" s="363"/>
      <c r="O63" s="34">
        <v>3</v>
      </c>
      <c r="P63" s="37"/>
      <c r="Q63" s="22">
        <f t="shared" si="8"/>
      </c>
      <c r="R63" s="23"/>
      <c r="S63" s="23"/>
      <c r="T63" s="24">
        <f t="shared" si="9"/>
      </c>
      <c r="U63" s="23"/>
      <c r="V63" s="23"/>
      <c r="W63" s="23"/>
      <c r="X63" s="25">
        <f>_xlfn.IFERROR(IF(AND(Q62="Probabilidad",Q63="Probabilidad"),(Z62-(+Z62*T63)),IF(AND(Q62="Impacto",Q63="Probabilidad"),(Z61-(+Z61*T63)),IF(Q63="Impacto",Z62,""))),"")</f>
      </c>
      <c r="Y63" s="35">
        <f t="shared" si="0"/>
      </c>
      <c r="Z63" s="26">
        <f t="shared" si="6"/>
      </c>
      <c r="AA63" s="35">
        <f t="shared" si="1"/>
      </c>
      <c r="AB63" s="26">
        <f>_xlfn.IFERROR(IF(AND(Q62="Impacto",Q63="Impacto"),(AB62-(+AB62*T63)),IF(AND(Q62="Probabilidad",Q63="Impacto"),(AB61-(+AB61*T63)),IF(Q63="Probabilidad",AB62,""))),"")</f>
      </c>
      <c r="AC63" s="27">
        <f t="shared" si="7"/>
      </c>
      <c r="AD63" s="28"/>
      <c r="AE63" s="30"/>
      <c r="AF63" s="31"/>
      <c r="AG63" s="29"/>
      <c r="AH63" s="29"/>
      <c r="AI63" s="30"/>
      <c r="AJ63" s="31"/>
    </row>
    <row r="64" spans="1:36" ht="151.5" customHeight="1">
      <c r="A64" s="349"/>
      <c r="B64" s="351"/>
      <c r="C64" s="351"/>
      <c r="D64" s="351"/>
      <c r="E64" s="353"/>
      <c r="F64" s="351"/>
      <c r="G64" s="355"/>
      <c r="H64" s="357"/>
      <c r="I64" s="359"/>
      <c r="J64" s="361"/>
      <c r="K64" s="359">
        <f>IF(NOT(ISERROR(MATCH(J64,_xlfn.ANCHORARRAY(E75),0))),I77&amp;"Por favor no seleccionar los criterios de impacto",J64)</f>
        <v>0</v>
      </c>
      <c r="L64" s="357"/>
      <c r="M64" s="359"/>
      <c r="N64" s="363"/>
      <c r="O64" s="34">
        <v>4</v>
      </c>
      <c r="P64" s="21"/>
      <c r="Q64" s="22">
        <f t="shared" si="8"/>
      </c>
      <c r="R64" s="23"/>
      <c r="S64" s="23"/>
      <c r="T64" s="24">
        <f t="shared" si="9"/>
      </c>
      <c r="U64" s="23"/>
      <c r="V64" s="23"/>
      <c r="W64" s="23"/>
      <c r="X64" s="25">
        <f>_xlfn.IFERROR(IF(AND(Q63="Probabilidad",Q64="Probabilidad"),(Z63-(+Z63*T64)),IF(AND(Q63="Impacto",Q64="Probabilidad"),(Z62-(+Z62*T64)),IF(Q64="Impacto",Z63,""))),"")</f>
      </c>
      <c r="Y64" s="35">
        <f t="shared" si="0"/>
      </c>
      <c r="Z64" s="26">
        <f t="shared" si="6"/>
      </c>
      <c r="AA64" s="35">
        <f t="shared" si="1"/>
      </c>
      <c r="AB64" s="26">
        <f>_xlfn.IFERROR(IF(AND(Q63="Impacto",Q64="Impacto"),(AB63-(+AB63*T64)),IF(AND(Q63="Probabilidad",Q64="Impacto"),(AB62-(+AB62*T64)),IF(Q64="Probabilidad",AB63,""))),"")</f>
      </c>
      <c r="AC64" s="27">
        <f t="shared" si="7"/>
      </c>
      <c r="AD64" s="28"/>
      <c r="AE64" s="30"/>
      <c r="AF64" s="31"/>
      <c r="AG64" s="29"/>
      <c r="AH64" s="29"/>
      <c r="AI64" s="30"/>
      <c r="AJ64" s="31"/>
    </row>
    <row r="65" spans="1:36" ht="151.5" customHeight="1">
      <c r="A65" s="349"/>
      <c r="B65" s="351"/>
      <c r="C65" s="351"/>
      <c r="D65" s="351"/>
      <c r="E65" s="353"/>
      <c r="F65" s="351"/>
      <c r="G65" s="355"/>
      <c r="H65" s="357"/>
      <c r="I65" s="359"/>
      <c r="J65" s="361"/>
      <c r="K65" s="359">
        <f>IF(NOT(ISERROR(MATCH(J65,_xlfn.ANCHORARRAY(E76),0))),I78&amp;"Por favor no seleccionar los criterios de impacto",J65)</f>
        <v>0</v>
      </c>
      <c r="L65" s="357"/>
      <c r="M65" s="359"/>
      <c r="N65" s="363"/>
      <c r="O65" s="34">
        <v>5</v>
      </c>
      <c r="P65" s="21"/>
      <c r="Q65" s="22">
        <f t="shared" si="8"/>
      </c>
      <c r="R65" s="23"/>
      <c r="S65" s="23"/>
      <c r="T65" s="24">
        <f t="shared" si="9"/>
      </c>
      <c r="U65" s="23"/>
      <c r="V65" s="23"/>
      <c r="W65" s="23"/>
      <c r="X65" s="25">
        <f>_xlfn.IFERROR(IF(AND(Q64="Probabilidad",Q65="Probabilidad"),(Z64-(+Z64*T65)),IF(AND(Q64="Impacto",Q65="Probabilidad"),(Z63-(+Z63*T65)),IF(Q65="Impacto",Z64,""))),"")</f>
      </c>
      <c r="Y65" s="35">
        <f t="shared" si="0"/>
      </c>
      <c r="Z65" s="26">
        <f t="shared" si="6"/>
      </c>
      <c r="AA65" s="35">
        <f t="shared" si="1"/>
      </c>
      <c r="AB65" s="26">
        <f>_xlfn.IFERROR(IF(AND(Q64="Impacto",Q65="Impacto"),(AB64-(+AB64*T65)),IF(AND(Q64="Probabilidad",Q65="Impacto"),(AB63-(+AB63*T65)),IF(Q65="Probabilidad",AB64,""))),"")</f>
      </c>
      <c r="AC65" s="27">
        <f t="shared" si="7"/>
      </c>
      <c r="AD65" s="28"/>
      <c r="AE65" s="30"/>
      <c r="AF65" s="31"/>
      <c r="AG65" s="29"/>
      <c r="AH65" s="29"/>
      <c r="AI65" s="30"/>
      <c r="AJ65" s="31"/>
    </row>
    <row r="66" spans="1:36" ht="151.5" customHeight="1">
      <c r="A66" s="350"/>
      <c r="B66" s="352"/>
      <c r="C66" s="352"/>
      <c r="D66" s="352"/>
      <c r="E66" s="354"/>
      <c r="F66" s="352"/>
      <c r="G66" s="356"/>
      <c r="H66" s="358"/>
      <c r="I66" s="360"/>
      <c r="J66" s="362"/>
      <c r="K66" s="360">
        <f>IF(NOT(ISERROR(MATCH(J66,_xlfn.ANCHORARRAY(E77),0))),I79&amp;"Por favor no seleccionar los criterios de impacto",J66)</f>
        <v>0</v>
      </c>
      <c r="L66" s="358"/>
      <c r="M66" s="360"/>
      <c r="N66" s="364"/>
      <c r="O66" s="34">
        <v>6</v>
      </c>
      <c r="P66" s="21"/>
      <c r="Q66" s="22">
        <f t="shared" si="8"/>
      </c>
      <c r="R66" s="23"/>
      <c r="S66" s="23"/>
      <c r="T66" s="24">
        <f t="shared" si="9"/>
      </c>
      <c r="U66" s="23"/>
      <c r="V66" s="23"/>
      <c r="W66" s="23"/>
      <c r="X66" s="25">
        <f>_xlfn.IFERROR(IF(AND(Q65="Probabilidad",Q66="Probabilidad"),(Z65-(+Z65*T66)),IF(AND(Q65="Impacto",Q66="Probabilidad"),(Z64-(+Z64*T66)),IF(Q66="Impacto",Z65,""))),"")</f>
      </c>
      <c r="Y66" s="35">
        <f t="shared" si="0"/>
      </c>
      <c r="Z66" s="26">
        <f t="shared" si="6"/>
      </c>
      <c r="AA66" s="35">
        <f t="shared" si="1"/>
      </c>
      <c r="AB66" s="26">
        <f>_xlfn.IFERROR(IF(AND(Q65="Impacto",Q66="Impacto"),(AB65-(+AB65*T66)),IF(AND(Q65="Probabilidad",Q66="Impacto"),(AB64-(+AB64*T66)),IF(Q66="Probabilidad",AB65,""))),"")</f>
      </c>
      <c r="AC66" s="27">
        <f t="shared" si="7"/>
      </c>
      <c r="AD66" s="28"/>
      <c r="AE66" s="30"/>
      <c r="AF66" s="31"/>
      <c r="AG66" s="29"/>
      <c r="AH66" s="29"/>
      <c r="AI66" s="30"/>
      <c r="AJ66" s="31"/>
    </row>
    <row r="67" spans="1:36" ht="49.5" customHeight="1">
      <c r="A67" s="32"/>
      <c r="B67" s="373" t="s">
        <v>241</v>
      </c>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5"/>
    </row>
    <row r="69" spans="1:6" ht="16.5">
      <c r="A69" s="4"/>
      <c r="B69" s="33" t="s">
        <v>147</v>
      </c>
      <c r="C69" s="4"/>
      <c r="D69" s="4"/>
      <c r="F69" s="4"/>
    </row>
  </sheetData>
  <sheetProtection/>
  <mergeCells count="184">
    <mergeCell ref="B67:AJ67"/>
    <mergeCell ref="I61:I66"/>
    <mergeCell ref="J61:J66"/>
    <mergeCell ref="K61:K66"/>
    <mergeCell ref="L61:L66"/>
    <mergeCell ref="M61:M66"/>
    <mergeCell ref="N61:N66"/>
    <mergeCell ref="M55:M60"/>
    <mergeCell ref="N55:N60"/>
    <mergeCell ref="A61:A66"/>
    <mergeCell ref="B61:B66"/>
    <mergeCell ref="C61:C66"/>
    <mergeCell ref="D61:D66"/>
    <mergeCell ref="E61:E66"/>
    <mergeCell ref="F61:F66"/>
    <mergeCell ref="G61:G66"/>
    <mergeCell ref="H61:H66"/>
    <mergeCell ref="G55:G60"/>
    <mergeCell ref="H55:H60"/>
    <mergeCell ref="I55:I60"/>
    <mergeCell ref="J55:J60"/>
    <mergeCell ref="K55:K60"/>
    <mergeCell ref="L55:L60"/>
    <mergeCell ref="A55:A60"/>
    <mergeCell ref="B55:B60"/>
    <mergeCell ref="C55:C60"/>
    <mergeCell ref="D55:D60"/>
    <mergeCell ref="E55:E60"/>
    <mergeCell ref="F55:F60"/>
    <mergeCell ref="I49:I54"/>
    <mergeCell ref="J49:J54"/>
    <mergeCell ref="K49:K54"/>
    <mergeCell ref="L49:L54"/>
    <mergeCell ref="M49:M54"/>
    <mergeCell ref="N49:N54"/>
    <mergeCell ref="M43:M48"/>
    <mergeCell ref="N43:N48"/>
    <mergeCell ref="A49:A54"/>
    <mergeCell ref="B49:B54"/>
    <mergeCell ref="C49:C54"/>
    <mergeCell ref="D49:D54"/>
    <mergeCell ref="E49:E54"/>
    <mergeCell ref="F49:F54"/>
    <mergeCell ref="G49:G54"/>
    <mergeCell ref="H49:H54"/>
    <mergeCell ref="G43:G48"/>
    <mergeCell ref="H43:H48"/>
    <mergeCell ref="I43:I48"/>
    <mergeCell ref="J43:J48"/>
    <mergeCell ref="K43:K48"/>
    <mergeCell ref="L43:L48"/>
    <mergeCell ref="A43:A48"/>
    <mergeCell ref="B43:B48"/>
    <mergeCell ref="C43:C48"/>
    <mergeCell ref="D43:D48"/>
    <mergeCell ref="E43:E48"/>
    <mergeCell ref="F43:F48"/>
    <mergeCell ref="I37:I42"/>
    <mergeCell ref="J37:J42"/>
    <mergeCell ref="K37:K42"/>
    <mergeCell ref="L37:L42"/>
    <mergeCell ref="M37:M42"/>
    <mergeCell ref="N37:N42"/>
    <mergeCell ref="M31:M36"/>
    <mergeCell ref="N31:N36"/>
    <mergeCell ref="A37:A42"/>
    <mergeCell ref="B37:B42"/>
    <mergeCell ref="C37:C42"/>
    <mergeCell ref="D37:D42"/>
    <mergeCell ref="E37:E42"/>
    <mergeCell ref="F37:F42"/>
    <mergeCell ref="G37:G42"/>
    <mergeCell ref="H37:H42"/>
    <mergeCell ref="G31:G36"/>
    <mergeCell ref="H31:H36"/>
    <mergeCell ref="I31:I36"/>
    <mergeCell ref="J31:J36"/>
    <mergeCell ref="K31:K36"/>
    <mergeCell ref="L31:L36"/>
    <mergeCell ref="A31:A36"/>
    <mergeCell ref="B31:B36"/>
    <mergeCell ref="C31:C36"/>
    <mergeCell ref="D31:D36"/>
    <mergeCell ref="E31:E36"/>
    <mergeCell ref="F31:F36"/>
    <mergeCell ref="I25:I30"/>
    <mergeCell ref="J25:J30"/>
    <mergeCell ref="K25:K30"/>
    <mergeCell ref="L25:L30"/>
    <mergeCell ref="M25:M30"/>
    <mergeCell ref="N25:N30"/>
    <mergeCell ref="M19:M24"/>
    <mergeCell ref="N19:N24"/>
    <mergeCell ref="A25:A30"/>
    <mergeCell ref="B25:B30"/>
    <mergeCell ref="C25:C30"/>
    <mergeCell ref="D25:D30"/>
    <mergeCell ref="E25:E30"/>
    <mergeCell ref="F25:F30"/>
    <mergeCell ref="G25:G30"/>
    <mergeCell ref="H25:H30"/>
    <mergeCell ref="G19:G24"/>
    <mergeCell ref="H19:H24"/>
    <mergeCell ref="I19:I24"/>
    <mergeCell ref="J19:J24"/>
    <mergeCell ref="K19:K24"/>
    <mergeCell ref="L19:L24"/>
    <mergeCell ref="A19:A24"/>
    <mergeCell ref="B19:B24"/>
    <mergeCell ref="C19:C24"/>
    <mergeCell ref="D19:D24"/>
    <mergeCell ref="E19:E24"/>
    <mergeCell ref="F19:F24"/>
    <mergeCell ref="I13:I18"/>
    <mergeCell ref="K13:K18"/>
    <mergeCell ref="L13:L18"/>
    <mergeCell ref="M13:M18"/>
    <mergeCell ref="N13:N18"/>
    <mergeCell ref="C14:E14"/>
    <mergeCell ref="C16:E16"/>
    <mergeCell ref="C17:E17"/>
    <mergeCell ref="A13:A18"/>
    <mergeCell ref="B13:B18"/>
    <mergeCell ref="C13:E13"/>
    <mergeCell ref="F13:F18"/>
    <mergeCell ref="G13:G18"/>
    <mergeCell ref="H13:H18"/>
    <mergeCell ref="I7:I8"/>
    <mergeCell ref="J7:J8"/>
    <mergeCell ref="K7:K11"/>
    <mergeCell ref="L7:L8"/>
    <mergeCell ref="M7:M8"/>
    <mergeCell ref="N7:N8"/>
    <mergeCell ref="AI5:AI6"/>
    <mergeCell ref="AJ5:AJ6"/>
    <mergeCell ref="A7:A8"/>
    <mergeCell ref="B7:B8"/>
    <mergeCell ref="C7:C8"/>
    <mergeCell ref="D7:D8"/>
    <mergeCell ref="E7:E8"/>
    <mergeCell ref="F7:F8"/>
    <mergeCell ref="G7:G8"/>
    <mergeCell ref="H7:H8"/>
    <mergeCell ref="AC5:AC6"/>
    <mergeCell ref="AD5:AD6"/>
    <mergeCell ref="AE5:AE6"/>
    <mergeCell ref="AF5:AF6"/>
    <mergeCell ref="AG5:AG6"/>
    <mergeCell ref="AH5:AH6"/>
    <mergeCell ref="R5:W5"/>
    <mergeCell ref="X5:X6"/>
    <mergeCell ref="Y5:Y6"/>
    <mergeCell ref="Z5:Z6"/>
    <mergeCell ref="AA5:AA6"/>
    <mergeCell ref="AB5:AB6"/>
    <mergeCell ref="L5:L6"/>
    <mergeCell ref="M5:M6"/>
    <mergeCell ref="N5:N6"/>
    <mergeCell ref="O5:O6"/>
    <mergeCell ref="P5:P6"/>
    <mergeCell ref="Q5:Q6"/>
    <mergeCell ref="F5:F6"/>
    <mergeCell ref="G5:G6"/>
    <mergeCell ref="H5:H6"/>
    <mergeCell ref="I5:I6"/>
    <mergeCell ref="J5:J6"/>
    <mergeCell ref="K5:K6"/>
    <mergeCell ref="A4:G4"/>
    <mergeCell ref="H4:N4"/>
    <mergeCell ref="O4:W4"/>
    <mergeCell ref="X4:AD4"/>
    <mergeCell ref="AE4:AJ4"/>
    <mergeCell ref="A5:A6"/>
    <mergeCell ref="B5:B6"/>
    <mergeCell ref="C5:C6"/>
    <mergeCell ref="D5:D6"/>
    <mergeCell ref="E5:E6"/>
    <mergeCell ref="A1:B1"/>
    <mergeCell ref="C1:N1"/>
    <mergeCell ref="O1:Q1"/>
    <mergeCell ref="A2:B2"/>
    <mergeCell ref="C2:AJ2"/>
    <mergeCell ref="A3:B3"/>
    <mergeCell ref="C3:AJ3"/>
  </mergeCells>
  <conditionalFormatting sqref="H13 H7 H9:H10">
    <cfRule type="cellIs" priority="241" dxfId="5" operator="equal">
      <formula>"Muy Alta"</formula>
    </cfRule>
    <cfRule type="cellIs" priority="242" dxfId="4" operator="equal">
      <formula>"Alta"</formula>
    </cfRule>
    <cfRule type="cellIs" priority="243" dxfId="3" operator="equal">
      <formula>"Media"</formula>
    </cfRule>
    <cfRule type="cellIs" priority="244" dxfId="387" operator="equal">
      <formula>"Baja"</formula>
    </cfRule>
    <cfRule type="cellIs" priority="245" dxfId="388" operator="equal">
      <formula>"Muy Baja"</formula>
    </cfRule>
  </conditionalFormatting>
  <conditionalFormatting sqref="L13 L19 L25 L31 L37 L43 L49 L55 L61 L7 L9:L10">
    <cfRule type="cellIs" priority="236" dxfId="5" operator="equal">
      <formula>"Catastrófico"</formula>
    </cfRule>
    <cfRule type="cellIs" priority="237" dxfId="4" operator="equal">
      <formula>"Mayor"</formula>
    </cfRule>
    <cfRule type="cellIs" priority="238" dxfId="3" operator="equal">
      <formula>"Moderado"</formula>
    </cfRule>
    <cfRule type="cellIs" priority="239" dxfId="387" operator="equal">
      <formula>"Menor"</formula>
    </cfRule>
    <cfRule type="cellIs" priority="240" dxfId="388" operator="equal">
      <formula>"Leve"</formula>
    </cfRule>
  </conditionalFormatting>
  <conditionalFormatting sqref="N7 N9:N10">
    <cfRule type="cellIs" priority="232" dxfId="2" operator="equal">
      <formula>"Extremo"</formula>
    </cfRule>
    <cfRule type="cellIs" priority="233" dxfId="1" operator="equal">
      <formula>"Alto"</formula>
    </cfRule>
    <cfRule type="cellIs" priority="234" dxfId="0" operator="equal">
      <formula>"Moderado"</formula>
    </cfRule>
    <cfRule type="cellIs" priority="235" dxfId="388" operator="equal">
      <formula>"Bajo"</formula>
    </cfRule>
  </conditionalFormatting>
  <conditionalFormatting sqref="Y7:Y12">
    <cfRule type="cellIs" priority="227" dxfId="5" operator="equal">
      <formula>"Muy Alta"</formula>
    </cfRule>
    <cfRule type="cellIs" priority="228" dxfId="4" operator="equal">
      <formula>"Alta"</formula>
    </cfRule>
    <cfRule type="cellIs" priority="229" dxfId="3" operator="equal">
      <formula>"Media"</formula>
    </cfRule>
    <cfRule type="cellIs" priority="230" dxfId="387" operator="equal">
      <formula>"Baja"</formula>
    </cfRule>
    <cfRule type="cellIs" priority="231" dxfId="388" operator="equal">
      <formula>"Muy Baja"</formula>
    </cfRule>
  </conditionalFormatting>
  <conditionalFormatting sqref="AA7:AA12">
    <cfRule type="cellIs" priority="222" dxfId="5" operator="equal">
      <formula>"Catastrófico"</formula>
    </cfRule>
    <cfRule type="cellIs" priority="223" dxfId="4" operator="equal">
      <formula>"Mayor"</formula>
    </cfRule>
    <cfRule type="cellIs" priority="224" dxfId="3" operator="equal">
      <formula>"Moderado"</formula>
    </cfRule>
    <cfRule type="cellIs" priority="225" dxfId="387" operator="equal">
      <formula>"Menor"</formula>
    </cfRule>
    <cfRule type="cellIs" priority="226" dxfId="388" operator="equal">
      <formula>"Leve"</formula>
    </cfRule>
  </conditionalFormatting>
  <conditionalFormatting sqref="AC7:AC12">
    <cfRule type="cellIs" priority="218" dxfId="2" operator="equal">
      <formula>"Extremo"</formula>
    </cfRule>
    <cfRule type="cellIs" priority="219" dxfId="1" operator="equal">
      <formula>"Alto"</formula>
    </cfRule>
    <cfRule type="cellIs" priority="220" dxfId="0" operator="equal">
      <formula>"Moderado"</formula>
    </cfRule>
    <cfRule type="cellIs" priority="221" dxfId="388" operator="equal">
      <formula>"Bajo"</formula>
    </cfRule>
  </conditionalFormatting>
  <conditionalFormatting sqref="H55">
    <cfRule type="cellIs" priority="57" dxfId="5" operator="equal">
      <formula>"Muy Alta"</formula>
    </cfRule>
    <cfRule type="cellIs" priority="58" dxfId="4" operator="equal">
      <formula>"Alta"</formula>
    </cfRule>
    <cfRule type="cellIs" priority="59" dxfId="3" operator="equal">
      <formula>"Media"</formula>
    </cfRule>
    <cfRule type="cellIs" priority="60" dxfId="387" operator="equal">
      <formula>"Baja"</formula>
    </cfRule>
    <cfRule type="cellIs" priority="61" dxfId="388" operator="equal">
      <formula>"Muy Baja"</formula>
    </cfRule>
  </conditionalFormatting>
  <conditionalFormatting sqref="N13">
    <cfRule type="cellIs" priority="214" dxfId="2" operator="equal">
      <formula>"Extremo"</formula>
    </cfRule>
    <cfRule type="cellIs" priority="215" dxfId="1" operator="equal">
      <formula>"Alto"</formula>
    </cfRule>
    <cfRule type="cellIs" priority="216" dxfId="0" operator="equal">
      <formula>"Moderado"</formula>
    </cfRule>
    <cfRule type="cellIs" priority="217" dxfId="388" operator="equal">
      <formula>"Bajo"</formula>
    </cfRule>
  </conditionalFormatting>
  <conditionalFormatting sqref="Y13:Y18">
    <cfRule type="cellIs" priority="209" dxfId="5" operator="equal">
      <formula>"Muy Alta"</formula>
    </cfRule>
    <cfRule type="cellIs" priority="210" dxfId="4" operator="equal">
      <formula>"Alta"</formula>
    </cfRule>
    <cfRule type="cellIs" priority="211" dxfId="3" operator="equal">
      <formula>"Media"</formula>
    </cfRule>
    <cfRule type="cellIs" priority="212" dxfId="387" operator="equal">
      <formula>"Baja"</formula>
    </cfRule>
    <cfRule type="cellIs" priority="213" dxfId="388" operator="equal">
      <formula>"Muy Baja"</formula>
    </cfRule>
  </conditionalFormatting>
  <conditionalFormatting sqref="AA13:AA18">
    <cfRule type="cellIs" priority="204" dxfId="5" operator="equal">
      <formula>"Catastrófico"</formula>
    </cfRule>
    <cfRule type="cellIs" priority="205" dxfId="4" operator="equal">
      <formula>"Mayor"</formula>
    </cfRule>
    <cfRule type="cellIs" priority="206" dxfId="3" operator="equal">
      <formula>"Moderado"</formula>
    </cfRule>
    <cfRule type="cellIs" priority="207" dxfId="387" operator="equal">
      <formula>"Menor"</formula>
    </cfRule>
    <cfRule type="cellIs" priority="208" dxfId="388" operator="equal">
      <formula>"Leve"</formula>
    </cfRule>
  </conditionalFormatting>
  <conditionalFormatting sqref="AC13:AC18">
    <cfRule type="cellIs" priority="200" dxfId="2" operator="equal">
      <formula>"Extremo"</formula>
    </cfRule>
    <cfRule type="cellIs" priority="201" dxfId="1" operator="equal">
      <formula>"Alto"</formula>
    </cfRule>
    <cfRule type="cellIs" priority="202" dxfId="0" operator="equal">
      <formula>"Moderado"</formula>
    </cfRule>
    <cfRule type="cellIs" priority="203" dxfId="388" operator="equal">
      <formula>"Bajo"</formula>
    </cfRule>
  </conditionalFormatting>
  <conditionalFormatting sqref="H19">
    <cfRule type="cellIs" priority="195" dxfId="5" operator="equal">
      <formula>"Muy Alta"</formula>
    </cfRule>
    <cfRule type="cellIs" priority="196" dxfId="4" operator="equal">
      <formula>"Alta"</formula>
    </cfRule>
    <cfRule type="cellIs" priority="197" dxfId="3" operator="equal">
      <formula>"Media"</formula>
    </cfRule>
    <cfRule type="cellIs" priority="198" dxfId="387" operator="equal">
      <formula>"Baja"</formula>
    </cfRule>
    <cfRule type="cellIs" priority="199" dxfId="388" operator="equal">
      <formula>"Muy Baja"</formula>
    </cfRule>
  </conditionalFormatting>
  <conditionalFormatting sqref="N19">
    <cfRule type="cellIs" priority="191" dxfId="2" operator="equal">
      <formula>"Extremo"</formula>
    </cfRule>
    <cfRule type="cellIs" priority="192" dxfId="1" operator="equal">
      <formula>"Alto"</formula>
    </cfRule>
    <cfRule type="cellIs" priority="193" dxfId="0" operator="equal">
      <formula>"Moderado"</formula>
    </cfRule>
    <cfRule type="cellIs" priority="194" dxfId="388" operator="equal">
      <formula>"Bajo"</formula>
    </cfRule>
  </conditionalFormatting>
  <conditionalFormatting sqref="Y19:Y24">
    <cfRule type="cellIs" priority="186" dxfId="5" operator="equal">
      <formula>"Muy Alta"</formula>
    </cfRule>
    <cfRule type="cellIs" priority="187" dxfId="4" operator="equal">
      <formula>"Alta"</formula>
    </cfRule>
    <cfRule type="cellIs" priority="188" dxfId="3" operator="equal">
      <formula>"Media"</formula>
    </cfRule>
    <cfRule type="cellIs" priority="189" dxfId="387" operator="equal">
      <formula>"Baja"</formula>
    </cfRule>
    <cfRule type="cellIs" priority="190" dxfId="388" operator="equal">
      <formula>"Muy Baja"</formula>
    </cfRule>
  </conditionalFormatting>
  <conditionalFormatting sqref="AA19:AA24">
    <cfRule type="cellIs" priority="181" dxfId="5" operator="equal">
      <formula>"Catastrófico"</formula>
    </cfRule>
    <cfRule type="cellIs" priority="182" dxfId="4" operator="equal">
      <formula>"Mayor"</formula>
    </cfRule>
    <cfRule type="cellIs" priority="183" dxfId="3" operator="equal">
      <formula>"Moderado"</formula>
    </cfRule>
    <cfRule type="cellIs" priority="184" dxfId="387" operator="equal">
      <formula>"Menor"</formula>
    </cfRule>
    <cfRule type="cellIs" priority="185" dxfId="388" operator="equal">
      <formula>"Leve"</formula>
    </cfRule>
  </conditionalFormatting>
  <conditionalFormatting sqref="AC19:AC24">
    <cfRule type="cellIs" priority="177" dxfId="2" operator="equal">
      <formula>"Extremo"</formula>
    </cfRule>
    <cfRule type="cellIs" priority="178" dxfId="1" operator="equal">
      <formula>"Alto"</formula>
    </cfRule>
    <cfRule type="cellIs" priority="179" dxfId="0" operator="equal">
      <formula>"Moderado"</formula>
    </cfRule>
    <cfRule type="cellIs" priority="180" dxfId="388" operator="equal">
      <formula>"Bajo"</formula>
    </cfRule>
  </conditionalFormatting>
  <conditionalFormatting sqref="H25">
    <cfRule type="cellIs" priority="172" dxfId="5" operator="equal">
      <formula>"Muy Alta"</formula>
    </cfRule>
    <cfRule type="cellIs" priority="173" dxfId="4" operator="equal">
      <formula>"Alta"</formula>
    </cfRule>
    <cfRule type="cellIs" priority="174" dxfId="3" operator="equal">
      <formula>"Media"</formula>
    </cfRule>
    <cfRule type="cellIs" priority="175" dxfId="387" operator="equal">
      <formula>"Baja"</formula>
    </cfRule>
    <cfRule type="cellIs" priority="176" dxfId="388" operator="equal">
      <formula>"Muy Baja"</formula>
    </cfRule>
  </conditionalFormatting>
  <conditionalFormatting sqref="N25">
    <cfRule type="cellIs" priority="168" dxfId="2" operator="equal">
      <formula>"Extremo"</formula>
    </cfRule>
    <cfRule type="cellIs" priority="169" dxfId="1" operator="equal">
      <formula>"Alto"</formula>
    </cfRule>
    <cfRule type="cellIs" priority="170" dxfId="0" operator="equal">
      <formula>"Moderado"</formula>
    </cfRule>
    <cfRule type="cellIs" priority="171" dxfId="388" operator="equal">
      <formula>"Bajo"</formula>
    </cfRule>
  </conditionalFormatting>
  <conditionalFormatting sqref="Y25:Y30">
    <cfRule type="cellIs" priority="163" dxfId="5" operator="equal">
      <formula>"Muy Alta"</formula>
    </cfRule>
    <cfRule type="cellIs" priority="164" dxfId="4" operator="equal">
      <formula>"Alta"</formula>
    </cfRule>
    <cfRule type="cellIs" priority="165" dxfId="3" operator="equal">
      <formula>"Media"</formula>
    </cfRule>
    <cfRule type="cellIs" priority="166" dxfId="387" operator="equal">
      <formula>"Baja"</formula>
    </cfRule>
    <cfRule type="cellIs" priority="167" dxfId="388" operator="equal">
      <formula>"Muy Baja"</formula>
    </cfRule>
  </conditionalFormatting>
  <conditionalFormatting sqref="AA25:AA30">
    <cfRule type="cellIs" priority="158" dxfId="5" operator="equal">
      <formula>"Catastrófico"</formula>
    </cfRule>
    <cfRule type="cellIs" priority="159" dxfId="4" operator="equal">
      <formula>"Mayor"</formula>
    </cfRule>
    <cfRule type="cellIs" priority="160" dxfId="3" operator="equal">
      <formula>"Moderado"</formula>
    </cfRule>
    <cfRule type="cellIs" priority="161" dxfId="387" operator="equal">
      <formula>"Menor"</formula>
    </cfRule>
    <cfRule type="cellIs" priority="162" dxfId="388" operator="equal">
      <formula>"Leve"</formula>
    </cfRule>
  </conditionalFormatting>
  <conditionalFormatting sqref="AC25:AC30">
    <cfRule type="cellIs" priority="154" dxfId="2" operator="equal">
      <formula>"Extremo"</formula>
    </cfRule>
    <cfRule type="cellIs" priority="155" dxfId="1" operator="equal">
      <formula>"Alto"</formula>
    </cfRule>
    <cfRule type="cellIs" priority="156" dxfId="0" operator="equal">
      <formula>"Moderado"</formula>
    </cfRule>
    <cfRule type="cellIs" priority="157" dxfId="388" operator="equal">
      <formula>"Bajo"</formula>
    </cfRule>
  </conditionalFormatting>
  <conditionalFormatting sqref="H31">
    <cfRule type="cellIs" priority="149" dxfId="5" operator="equal">
      <formula>"Muy Alta"</formula>
    </cfRule>
    <cfRule type="cellIs" priority="150" dxfId="4" operator="equal">
      <formula>"Alta"</formula>
    </cfRule>
    <cfRule type="cellIs" priority="151" dxfId="3" operator="equal">
      <formula>"Media"</formula>
    </cfRule>
    <cfRule type="cellIs" priority="152" dxfId="387" operator="equal">
      <formula>"Baja"</formula>
    </cfRule>
    <cfRule type="cellIs" priority="153" dxfId="388" operator="equal">
      <formula>"Muy Baja"</formula>
    </cfRule>
  </conditionalFormatting>
  <conditionalFormatting sqref="N31">
    <cfRule type="cellIs" priority="145" dxfId="2" operator="equal">
      <formula>"Extremo"</formula>
    </cfRule>
    <cfRule type="cellIs" priority="146" dxfId="1" operator="equal">
      <formula>"Alto"</formula>
    </cfRule>
    <cfRule type="cellIs" priority="147" dxfId="0" operator="equal">
      <formula>"Moderado"</formula>
    </cfRule>
    <cfRule type="cellIs" priority="148" dxfId="388" operator="equal">
      <formula>"Bajo"</formula>
    </cfRule>
  </conditionalFormatting>
  <conditionalFormatting sqref="Y31:Y36">
    <cfRule type="cellIs" priority="140" dxfId="5" operator="equal">
      <formula>"Muy Alta"</formula>
    </cfRule>
    <cfRule type="cellIs" priority="141" dxfId="4" operator="equal">
      <formula>"Alta"</formula>
    </cfRule>
    <cfRule type="cellIs" priority="142" dxfId="3" operator="equal">
      <formula>"Media"</formula>
    </cfRule>
    <cfRule type="cellIs" priority="143" dxfId="387" operator="equal">
      <formula>"Baja"</formula>
    </cfRule>
    <cfRule type="cellIs" priority="144" dxfId="388" operator="equal">
      <formula>"Muy Baja"</formula>
    </cfRule>
  </conditionalFormatting>
  <conditionalFormatting sqref="AA31:AA36">
    <cfRule type="cellIs" priority="135" dxfId="5" operator="equal">
      <formula>"Catastrófico"</formula>
    </cfRule>
    <cfRule type="cellIs" priority="136" dxfId="4" operator="equal">
      <formula>"Mayor"</formula>
    </cfRule>
    <cfRule type="cellIs" priority="137" dxfId="3" operator="equal">
      <formula>"Moderado"</formula>
    </cfRule>
    <cfRule type="cellIs" priority="138" dxfId="387" operator="equal">
      <formula>"Menor"</formula>
    </cfRule>
    <cfRule type="cellIs" priority="139" dxfId="388" operator="equal">
      <formula>"Leve"</formula>
    </cfRule>
  </conditionalFormatting>
  <conditionalFormatting sqref="AC31:AC36">
    <cfRule type="cellIs" priority="131" dxfId="2" operator="equal">
      <formula>"Extremo"</formula>
    </cfRule>
    <cfRule type="cellIs" priority="132" dxfId="1" operator="equal">
      <formula>"Alto"</formula>
    </cfRule>
    <cfRule type="cellIs" priority="133" dxfId="0" operator="equal">
      <formula>"Moderado"</formula>
    </cfRule>
    <cfRule type="cellIs" priority="134" dxfId="388" operator="equal">
      <formula>"Bajo"</formula>
    </cfRule>
  </conditionalFormatting>
  <conditionalFormatting sqref="H37">
    <cfRule type="cellIs" priority="126" dxfId="5" operator="equal">
      <formula>"Muy Alta"</formula>
    </cfRule>
    <cfRule type="cellIs" priority="127" dxfId="4" operator="equal">
      <formula>"Alta"</formula>
    </cfRule>
    <cfRule type="cellIs" priority="128" dxfId="3" operator="equal">
      <formula>"Media"</formula>
    </cfRule>
    <cfRule type="cellIs" priority="129" dxfId="387" operator="equal">
      <formula>"Baja"</formula>
    </cfRule>
    <cfRule type="cellIs" priority="130" dxfId="388" operator="equal">
      <formula>"Muy Baja"</formula>
    </cfRule>
  </conditionalFormatting>
  <conditionalFormatting sqref="N37">
    <cfRule type="cellIs" priority="122" dxfId="2" operator="equal">
      <formula>"Extremo"</formula>
    </cfRule>
    <cfRule type="cellIs" priority="123" dxfId="1" operator="equal">
      <formula>"Alto"</formula>
    </cfRule>
    <cfRule type="cellIs" priority="124" dxfId="0" operator="equal">
      <formula>"Moderado"</formula>
    </cfRule>
    <cfRule type="cellIs" priority="125" dxfId="388" operator="equal">
      <formula>"Bajo"</formula>
    </cfRule>
  </conditionalFormatting>
  <conditionalFormatting sqref="Y37:Y42">
    <cfRule type="cellIs" priority="117" dxfId="5" operator="equal">
      <formula>"Muy Alta"</formula>
    </cfRule>
    <cfRule type="cellIs" priority="118" dxfId="4" operator="equal">
      <formula>"Alta"</formula>
    </cfRule>
    <cfRule type="cellIs" priority="119" dxfId="3" operator="equal">
      <formula>"Media"</formula>
    </cfRule>
    <cfRule type="cellIs" priority="120" dxfId="387" operator="equal">
      <formula>"Baja"</formula>
    </cfRule>
    <cfRule type="cellIs" priority="121" dxfId="388" operator="equal">
      <formula>"Muy Baja"</formula>
    </cfRule>
  </conditionalFormatting>
  <conditionalFormatting sqref="AA37:AA42">
    <cfRule type="cellIs" priority="112" dxfId="5" operator="equal">
      <formula>"Catastrófico"</formula>
    </cfRule>
    <cfRule type="cellIs" priority="113" dxfId="4" operator="equal">
      <formula>"Mayor"</formula>
    </cfRule>
    <cfRule type="cellIs" priority="114" dxfId="3" operator="equal">
      <formula>"Moderado"</formula>
    </cfRule>
    <cfRule type="cellIs" priority="115" dxfId="387" operator="equal">
      <formula>"Menor"</formula>
    </cfRule>
    <cfRule type="cellIs" priority="116" dxfId="388" operator="equal">
      <formula>"Leve"</formula>
    </cfRule>
  </conditionalFormatting>
  <conditionalFormatting sqref="AC37:AC42">
    <cfRule type="cellIs" priority="108" dxfId="2" operator="equal">
      <formula>"Extremo"</formula>
    </cfRule>
    <cfRule type="cellIs" priority="109" dxfId="1" operator="equal">
      <formula>"Alto"</formula>
    </cfRule>
    <cfRule type="cellIs" priority="110" dxfId="0" operator="equal">
      <formula>"Moderado"</formula>
    </cfRule>
    <cfRule type="cellIs" priority="111" dxfId="388" operator="equal">
      <formula>"Bajo"</formula>
    </cfRule>
  </conditionalFormatting>
  <conditionalFormatting sqref="H43">
    <cfRule type="cellIs" priority="103" dxfId="5" operator="equal">
      <formula>"Muy Alta"</formula>
    </cfRule>
    <cfRule type="cellIs" priority="104" dxfId="4" operator="equal">
      <formula>"Alta"</formula>
    </cfRule>
    <cfRule type="cellIs" priority="105" dxfId="3" operator="equal">
      <formula>"Media"</formula>
    </cfRule>
    <cfRule type="cellIs" priority="106" dxfId="387" operator="equal">
      <formula>"Baja"</formula>
    </cfRule>
    <cfRule type="cellIs" priority="107" dxfId="388" operator="equal">
      <formula>"Muy Baja"</formula>
    </cfRule>
  </conditionalFormatting>
  <conditionalFormatting sqref="N43">
    <cfRule type="cellIs" priority="99" dxfId="2" operator="equal">
      <formula>"Extremo"</formula>
    </cfRule>
    <cfRule type="cellIs" priority="100" dxfId="1" operator="equal">
      <formula>"Alto"</formula>
    </cfRule>
    <cfRule type="cellIs" priority="101" dxfId="0" operator="equal">
      <formula>"Moderado"</formula>
    </cfRule>
    <cfRule type="cellIs" priority="102" dxfId="388" operator="equal">
      <formula>"Bajo"</formula>
    </cfRule>
  </conditionalFormatting>
  <conditionalFormatting sqref="Y43:Y48">
    <cfRule type="cellIs" priority="94" dxfId="5" operator="equal">
      <formula>"Muy Alta"</formula>
    </cfRule>
    <cfRule type="cellIs" priority="95" dxfId="4" operator="equal">
      <formula>"Alta"</formula>
    </cfRule>
    <cfRule type="cellIs" priority="96" dxfId="3" operator="equal">
      <formula>"Media"</formula>
    </cfRule>
    <cfRule type="cellIs" priority="97" dxfId="387" operator="equal">
      <formula>"Baja"</formula>
    </cfRule>
    <cfRule type="cellIs" priority="98" dxfId="388" operator="equal">
      <formula>"Muy Baja"</formula>
    </cfRule>
  </conditionalFormatting>
  <conditionalFormatting sqref="AA43:AA48">
    <cfRule type="cellIs" priority="89" dxfId="5" operator="equal">
      <formula>"Catastrófico"</formula>
    </cfRule>
    <cfRule type="cellIs" priority="90" dxfId="4" operator="equal">
      <formula>"Mayor"</formula>
    </cfRule>
    <cfRule type="cellIs" priority="91" dxfId="3" operator="equal">
      <formula>"Moderado"</formula>
    </cfRule>
    <cfRule type="cellIs" priority="92" dxfId="387" operator="equal">
      <formula>"Menor"</formula>
    </cfRule>
    <cfRule type="cellIs" priority="93" dxfId="388" operator="equal">
      <formula>"Leve"</formula>
    </cfRule>
  </conditionalFormatting>
  <conditionalFormatting sqref="AC43:AC48">
    <cfRule type="cellIs" priority="85" dxfId="2" operator="equal">
      <formula>"Extremo"</formula>
    </cfRule>
    <cfRule type="cellIs" priority="86" dxfId="1" operator="equal">
      <formula>"Alto"</formula>
    </cfRule>
    <cfRule type="cellIs" priority="87" dxfId="0" operator="equal">
      <formula>"Moderado"</formula>
    </cfRule>
    <cfRule type="cellIs" priority="88" dxfId="388" operator="equal">
      <formula>"Bajo"</formula>
    </cfRule>
  </conditionalFormatting>
  <conditionalFormatting sqref="H49">
    <cfRule type="cellIs" priority="80" dxfId="5" operator="equal">
      <formula>"Muy Alta"</formula>
    </cfRule>
    <cfRule type="cellIs" priority="81" dxfId="4" operator="equal">
      <formula>"Alta"</formula>
    </cfRule>
    <cfRule type="cellIs" priority="82" dxfId="3" operator="equal">
      <formula>"Media"</formula>
    </cfRule>
    <cfRule type="cellIs" priority="83" dxfId="387" operator="equal">
      <formula>"Baja"</formula>
    </cfRule>
    <cfRule type="cellIs" priority="84" dxfId="388" operator="equal">
      <formula>"Muy Baja"</formula>
    </cfRule>
  </conditionalFormatting>
  <conditionalFormatting sqref="N49">
    <cfRule type="cellIs" priority="76" dxfId="2" operator="equal">
      <formula>"Extremo"</formula>
    </cfRule>
    <cfRule type="cellIs" priority="77" dxfId="1" operator="equal">
      <formula>"Alto"</formula>
    </cfRule>
    <cfRule type="cellIs" priority="78" dxfId="0" operator="equal">
      <formula>"Moderado"</formula>
    </cfRule>
    <cfRule type="cellIs" priority="79" dxfId="388" operator="equal">
      <formula>"Bajo"</formula>
    </cfRule>
  </conditionalFormatting>
  <conditionalFormatting sqref="Y49:Y54">
    <cfRule type="cellIs" priority="71" dxfId="5" operator="equal">
      <formula>"Muy Alta"</formula>
    </cfRule>
    <cfRule type="cellIs" priority="72" dxfId="4" operator="equal">
      <formula>"Alta"</formula>
    </cfRule>
    <cfRule type="cellIs" priority="73" dxfId="3" operator="equal">
      <formula>"Media"</formula>
    </cfRule>
    <cfRule type="cellIs" priority="74" dxfId="387" operator="equal">
      <formula>"Baja"</formula>
    </cfRule>
    <cfRule type="cellIs" priority="75" dxfId="388" operator="equal">
      <formula>"Muy Baja"</formula>
    </cfRule>
  </conditionalFormatting>
  <conditionalFormatting sqref="AA49:AA54">
    <cfRule type="cellIs" priority="66" dxfId="5" operator="equal">
      <formula>"Catastrófico"</formula>
    </cfRule>
    <cfRule type="cellIs" priority="67" dxfId="4" operator="equal">
      <formula>"Mayor"</formula>
    </cfRule>
    <cfRule type="cellIs" priority="68" dxfId="3" operator="equal">
      <formula>"Moderado"</formula>
    </cfRule>
    <cfRule type="cellIs" priority="69" dxfId="387" operator="equal">
      <formula>"Menor"</formula>
    </cfRule>
    <cfRule type="cellIs" priority="70" dxfId="388" operator="equal">
      <formula>"Leve"</formula>
    </cfRule>
  </conditionalFormatting>
  <conditionalFormatting sqref="AC49:AC54">
    <cfRule type="cellIs" priority="62" dxfId="2" operator="equal">
      <formula>"Extremo"</formula>
    </cfRule>
    <cfRule type="cellIs" priority="63" dxfId="1" operator="equal">
      <formula>"Alto"</formula>
    </cfRule>
    <cfRule type="cellIs" priority="64" dxfId="0" operator="equal">
      <formula>"Moderado"</formula>
    </cfRule>
    <cfRule type="cellIs" priority="65" dxfId="388" operator="equal">
      <formula>"Bajo"</formula>
    </cfRule>
  </conditionalFormatting>
  <conditionalFormatting sqref="N55">
    <cfRule type="cellIs" priority="53" dxfId="2" operator="equal">
      <formula>"Extremo"</formula>
    </cfRule>
    <cfRule type="cellIs" priority="54" dxfId="1" operator="equal">
      <formula>"Alto"</formula>
    </cfRule>
    <cfRule type="cellIs" priority="55" dxfId="0" operator="equal">
      <formula>"Moderado"</formula>
    </cfRule>
    <cfRule type="cellIs" priority="56" dxfId="388" operator="equal">
      <formula>"Bajo"</formula>
    </cfRule>
  </conditionalFormatting>
  <conditionalFormatting sqref="Y55:Y60">
    <cfRule type="cellIs" priority="48" dxfId="5" operator="equal">
      <formula>"Muy Alta"</formula>
    </cfRule>
    <cfRule type="cellIs" priority="49" dxfId="4" operator="equal">
      <formula>"Alta"</formula>
    </cfRule>
    <cfRule type="cellIs" priority="50" dxfId="3" operator="equal">
      <formula>"Media"</formula>
    </cfRule>
    <cfRule type="cellIs" priority="51" dxfId="387" operator="equal">
      <formula>"Baja"</formula>
    </cfRule>
    <cfRule type="cellIs" priority="52" dxfId="388" operator="equal">
      <formula>"Muy Baja"</formula>
    </cfRule>
  </conditionalFormatting>
  <conditionalFormatting sqref="AA55:AA60">
    <cfRule type="cellIs" priority="43" dxfId="5" operator="equal">
      <formula>"Catastrófico"</formula>
    </cfRule>
    <cfRule type="cellIs" priority="44" dxfId="4" operator="equal">
      <formula>"Mayor"</formula>
    </cfRule>
    <cfRule type="cellIs" priority="45" dxfId="3" operator="equal">
      <formula>"Moderado"</formula>
    </cfRule>
    <cfRule type="cellIs" priority="46" dxfId="387" operator="equal">
      <formula>"Menor"</formula>
    </cfRule>
    <cfRule type="cellIs" priority="47" dxfId="388" operator="equal">
      <formula>"Leve"</formula>
    </cfRule>
  </conditionalFormatting>
  <conditionalFormatting sqref="AC55:AC60">
    <cfRule type="cellIs" priority="39" dxfId="2" operator="equal">
      <formula>"Extremo"</formula>
    </cfRule>
    <cfRule type="cellIs" priority="40" dxfId="1" operator="equal">
      <formula>"Alto"</formula>
    </cfRule>
    <cfRule type="cellIs" priority="41" dxfId="0" operator="equal">
      <formula>"Moderado"</formula>
    </cfRule>
    <cfRule type="cellIs" priority="42" dxfId="388" operator="equal">
      <formula>"Bajo"</formula>
    </cfRule>
  </conditionalFormatting>
  <conditionalFormatting sqref="H61">
    <cfRule type="cellIs" priority="34" dxfId="5" operator="equal">
      <formula>"Muy Alta"</formula>
    </cfRule>
    <cfRule type="cellIs" priority="35" dxfId="4" operator="equal">
      <formula>"Alta"</formula>
    </cfRule>
    <cfRule type="cellIs" priority="36" dxfId="3" operator="equal">
      <formula>"Media"</formula>
    </cfRule>
    <cfRule type="cellIs" priority="37" dxfId="387" operator="equal">
      <formula>"Baja"</formula>
    </cfRule>
    <cfRule type="cellIs" priority="38" dxfId="388" operator="equal">
      <formula>"Muy Baja"</formula>
    </cfRule>
  </conditionalFormatting>
  <conditionalFormatting sqref="N61">
    <cfRule type="cellIs" priority="30" dxfId="2" operator="equal">
      <formula>"Extremo"</formula>
    </cfRule>
    <cfRule type="cellIs" priority="31" dxfId="1" operator="equal">
      <formula>"Alto"</formula>
    </cfRule>
    <cfRule type="cellIs" priority="32" dxfId="0" operator="equal">
      <formula>"Moderado"</formula>
    </cfRule>
    <cfRule type="cellIs" priority="33" dxfId="388" operator="equal">
      <formula>"Bajo"</formula>
    </cfRule>
  </conditionalFormatting>
  <conditionalFormatting sqref="Y61:Y66">
    <cfRule type="cellIs" priority="25" dxfId="5" operator="equal">
      <formula>"Muy Alta"</formula>
    </cfRule>
    <cfRule type="cellIs" priority="26" dxfId="4" operator="equal">
      <formula>"Alta"</formula>
    </cfRule>
    <cfRule type="cellIs" priority="27" dxfId="3" operator="equal">
      <formula>"Media"</formula>
    </cfRule>
    <cfRule type="cellIs" priority="28" dxfId="387" operator="equal">
      <formula>"Baja"</formula>
    </cfRule>
    <cfRule type="cellIs" priority="29" dxfId="388" operator="equal">
      <formula>"Muy Baja"</formula>
    </cfRule>
  </conditionalFormatting>
  <conditionalFormatting sqref="AA61:AA66">
    <cfRule type="cellIs" priority="20" dxfId="5" operator="equal">
      <formula>"Catastrófico"</formula>
    </cfRule>
    <cfRule type="cellIs" priority="21" dxfId="4" operator="equal">
      <formula>"Mayor"</formula>
    </cfRule>
    <cfRule type="cellIs" priority="22" dxfId="3" operator="equal">
      <formula>"Moderado"</formula>
    </cfRule>
    <cfRule type="cellIs" priority="23" dxfId="387" operator="equal">
      <formula>"Menor"</formula>
    </cfRule>
    <cfRule type="cellIs" priority="24" dxfId="388" operator="equal">
      <formula>"Leve"</formula>
    </cfRule>
  </conditionalFormatting>
  <conditionalFormatting sqref="AC61:AC66">
    <cfRule type="cellIs" priority="16" dxfId="2" operator="equal">
      <formula>"Extremo"</formula>
    </cfRule>
    <cfRule type="cellIs" priority="17" dxfId="1" operator="equal">
      <formula>"Alto"</formula>
    </cfRule>
    <cfRule type="cellIs" priority="18" dxfId="0" operator="equal">
      <formula>"Moderado"</formula>
    </cfRule>
    <cfRule type="cellIs" priority="19" dxfId="388" operator="equal">
      <formula>"Bajo"</formula>
    </cfRule>
  </conditionalFormatting>
  <conditionalFormatting sqref="K7:K66">
    <cfRule type="containsText" priority="15" dxfId="389" operator="containsText" text="❌">
      <formula>NOT(ISERROR(SEARCH("❌",K7)))</formula>
    </cfRule>
  </conditionalFormatting>
  <conditionalFormatting sqref="H11:H12">
    <cfRule type="cellIs" priority="10" dxfId="5" operator="equal">
      <formula>"Muy Alta"</formula>
    </cfRule>
    <cfRule type="cellIs" priority="11" dxfId="4" operator="equal">
      <formula>"Alta"</formula>
    </cfRule>
    <cfRule type="cellIs" priority="12" dxfId="3" operator="equal">
      <formula>"Media"</formula>
    </cfRule>
    <cfRule type="cellIs" priority="13" dxfId="387" operator="equal">
      <formula>"Baja"</formula>
    </cfRule>
    <cfRule type="cellIs" priority="14" dxfId="388" operator="equal">
      <formula>"Muy Baja"</formula>
    </cfRule>
  </conditionalFormatting>
  <conditionalFormatting sqref="L11:L12">
    <cfRule type="cellIs" priority="5" dxfId="5" operator="equal">
      <formula>"Catastrófico"</formula>
    </cfRule>
    <cfRule type="cellIs" priority="6" dxfId="4" operator="equal">
      <formula>"Mayor"</formula>
    </cfRule>
    <cfRule type="cellIs" priority="7" dxfId="3" operator="equal">
      <formula>"Moderado"</formula>
    </cfRule>
    <cfRule type="cellIs" priority="8" dxfId="387" operator="equal">
      <formula>"Menor"</formula>
    </cfRule>
    <cfRule type="cellIs" priority="9" dxfId="388" operator="equal">
      <formula>"Leve"</formula>
    </cfRule>
  </conditionalFormatting>
  <conditionalFormatting sqref="N11:N12">
    <cfRule type="cellIs" priority="1" dxfId="2" operator="equal">
      <formula>"Extremo"</formula>
    </cfRule>
    <cfRule type="cellIs" priority="2" dxfId="1" operator="equal">
      <formula>"Alto"</formula>
    </cfRule>
    <cfRule type="cellIs" priority="3" dxfId="0" operator="equal">
      <formula>"Moderado"</formula>
    </cfRule>
    <cfRule type="cellIs" priority="4" dxfId="388" operator="equal">
      <formula>"Bajo"</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P10"/>
  <sheetViews>
    <sheetView zoomScalePageLayoutView="0" workbookViewId="0" topLeftCell="U11">
      <selection activeCell="AG1" sqref="AG1"/>
    </sheetView>
  </sheetViews>
  <sheetFormatPr defaultColWidth="11.421875" defaultRowHeight="15"/>
  <cols>
    <col min="1" max="1" width="4.00390625" style="10" bestFit="1" customWidth="1"/>
    <col min="2" max="2" width="14.140625" style="10" customWidth="1"/>
    <col min="3" max="3" width="24.00390625" style="10" customWidth="1"/>
    <col min="4" max="4" width="25.28125" style="10" customWidth="1"/>
    <col min="5" max="5" width="32.421875" style="4" customWidth="1"/>
    <col min="6" max="6" width="19.00390625" style="12" customWidth="1"/>
    <col min="7" max="7" width="17.8515625" style="4" customWidth="1"/>
    <col min="8" max="8" width="16.57421875" style="4" customWidth="1"/>
    <col min="9" max="9" width="6.28125" style="4" bestFit="1" customWidth="1"/>
    <col min="10" max="10" width="27.28125" style="4" bestFit="1" customWidth="1"/>
    <col min="11" max="11" width="30.57421875" style="4" hidden="1" customWidth="1"/>
    <col min="12" max="12" width="17.57421875" style="4" customWidth="1"/>
    <col min="13" max="13" width="6.28125" style="4" bestFit="1" customWidth="1"/>
    <col min="14" max="14" width="16.00390625" style="4" customWidth="1"/>
    <col min="15" max="15" width="5.8515625" style="4" customWidth="1"/>
    <col min="16" max="16" width="31.00390625" style="4" customWidth="1"/>
    <col min="17" max="17" width="15.140625" style="4" bestFit="1" customWidth="1"/>
    <col min="18" max="18" width="6.8515625" style="4" customWidth="1"/>
    <col min="19" max="19" width="5.00390625" style="4" customWidth="1"/>
    <col min="20" max="20" width="5.57421875" style="4" customWidth="1"/>
    <col min="21" max="21" width="7.140625" style="4" customWidth="1"/>
    <col min="22" max="22" width="6.7109375" style="4" customWidth="1"/>
    <col min="23" max="23" width="7.57421875" style="4" customWidth="1"/>
    <col min="24" max="24" width="38.28125" style="4" hidden="1" customWidth="1"/>
    <col min="25" max="25" width="8.7109375" style="4" customWidth="1"/>
    <col min="26" max="26" width="10.421875" style="4" customWidth="1"/>
    <col min="27" max="27" width="9.28125" style="4" customWidth="1"/>
    <col min="28" max="28" width="9.140625" style="4" customWidth="1"/>
    <col min="29" max="29" width="8.421875" style="4" customWidth="1"/>
    <col min="30" max="30" width="7.28125" style="4" customWidth="1"/>
    <col min="31" max="31" width="23.00390625" style="4" customWidth="1"/>
    <col min="32" max="32" width="18.8515625" style="4" customWidth="1"/>
    <col min="33" max="33" width="16.8515625" style="4" customWidth="1"/>
    <col min="34" max="34" width="14.8515625" style="4" customWidth="1"/>
    <col min="35" max="35" width="18.57421875" style="4" customWidth="1"/>
    <col min="36" max="36" width="21.00390625" style="4" customWidth="1"/>
    <col min="37" max="16384" width="11.421875" style="4" customWidth="1"/>
  </cols>
  <sheetData>
    <row r="1" spans="1:68" ht="26.25" customHeight="1">
      <c r="A1" s="280" t="s">
        <v>1</v>
      </c>
      <c r="B1" s="281"/>
      <c r="C1" s="268" t="s">
        <v>62</v>
      </c>
      <c r="D1" s="268"/>
      <c r="E1" s="268"/>
      <c r="F1" s="268"/>
      <c r="G1" s="268"/>
      <c r="H1" s="268"/>
      <c r="I1" s="268"/>
      <c r="J1" s="268"/>
      <c r="K1" s="268"/>
      <c r="L1" s="268"/>
      <c r="M1" s="268"/>
      <c r="N1" s="268"/>
      <c r="O1" s="283"/>
      <c r="P1" s="283"/>
      <c r="Q1" s="283"/>
      <c r="R1" s="133"/>
      <c r="S1" s="133"/>
      <c r="T1" s="133"/>
      <c r="U1" s="133"/>
      <c r="V1" s="133"/>
      <c r="W1" s="133"/>
      <c r="X1" s="133"/>
      <c r="Y1" s="133"/>
      <c r="Z1" s="133"/>
      <c r="AA1" s="133"/>
      <c r="AB1" s="133"/>
      <c r="AC1" s="133"/>
      <c r="AD1" s="133"/>
      <c r="AE1" s="133"/>
      <c r="AF1" s="133"/>
      <c r="AG1" s="133"/>
      <c r="AH1" s="133"/>
      <c r="AI1" s="133"/>
      <c r="AJ1" s="134"/>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ht="30" customHeight="1">
      <c r="A2" s="284" t="s">
        <v>5</v>
      </c>
      <c r="B2" s="285"/>
      <c r="C2" s="376" t="s">
        <v>242</v>
      </c>
      <c r="D2" s="376"/>
      <c r="E2" s="376"/>
      <c r="F2" s="376"/>
      <c r="G2" s="376"/>
      <c r="H2" s="376"/>
      <c r="I2" s="376"/>
      <c r="J2" s="376"/>
      <c r="K2" s="376"/>
      <c r="L2" s="376"/>
      <c r="M2" s="376"/>
      <c r="N2" s="376"/>
      <c r="O2" s="120"/>
      <c r="P2" s="120"/>
      <c r="Q2" s="120"/>
      <c r="R2" s="120"/>
      <c r="S2" s="120"/>
      <c r="T2" s="120"/>
      <c r="U2" s="120"/>
      <c r="V2" s="120"/>
      <c r="W2" s="120"/>
      <c r="X2" s="120"/>
      <c r="Y2" s="120"/>
      <c r="Z2" s="120"/>
      <c r="AA2" s="120"/>
      <c r="AB2" s="120"/>
      <c r="AC2" s="120"/>
      <c r="AD2" s="120"/>
      <c r="AE2" s="120"/>
      <c r="AF2" s="120"/>
      <c r="AG2" s="120"/>
      <c r="AH2" s="120"/>
      <c r="AI2" s="120"/>
      <c r="AJ2" s="135"/>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ht="49.5" customHeight="1">
      <c r="A3" s="284" t="s">
        <v>6</v>
      </c>
      <c r="B3" s="285"/>
      <c r="C3" s="377" t="s">
        <v>243</v>
      </c>
      <c r="D3" s="377"/>
      <c r="E3" s="377"/>
      <c r="F3" s="377"/>
      <c r="G3" s="377"/>
      <c r="H3" s="377"/>
      <c r="I3" s="377"/>
      <c r="J3" s="377"/>
      <c r="K3" s="377"/>
      <c r="L3" s="377"/>
      <c r="M3" s="377"/>
      <c r="N3" s="377"/>
      <c r="O3" s="120"/>
      <c r="P3" s="120"/>
      <c r="Q3" s="120"/>
      <c r="R3" s="120"/>
      <c r="S3" s="120"/>
      <c r="T3" s="120"/>
      <c r="U3" s="120"/>
      <c r="V3" s="120"/>
      <c r="W3" s="120"/>
      <c r="X3" s="120"/>
      <c r="Y3" s="120"/>
      <c r="Z3" s="120"/>
      <c r="AA3" s="120"/>
      <c r="AB3" s="120"/>
      <c r="AC3" s="120"/>
      <c r="AD3" s="120"/>
      <c r="AE3" s="120"/>
      <c r="AF3" s="120"/>
      <c r="AG3" s="120"/>
      <c r="AH3" s="120"/>
      <c r="AI3" s="120"/>
      <c r="AJ3" s="135"/>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6.5">
      <c r="A4" s="287" t="s">
        <v>7</v>
      </c>
      <c r="B4" s="288"/>
      <c r="C4" s="288"/>
      <c r="D4" s="288"/>
      <c r="E4" s="288"/>
      <c r="F4" s="288"/>
      <c r="G4" s="288"/>
      <c r="H4" s="288" t="s">
        <v>2</v>
      </c>
      <c r="I4" s="288"/>
      <c r="J4" s="288"/>
      <c r="K4" s="288"/>
      <c r="L4" s="288"/>
      <c r="M4" s="288"/>
      <c r="N4" s="288"/>
      <c r="O4" s="288" t="s">
        <v>3</v>
      </c>
      <c r="P4" s="288"/>
      <c r="Q4" s="288"/>
      <c r="R4" s="288"/>
      <c r="S4" s="288"/>
      <c r="T4" s="288"/>
      <c r="U4" s="288"/>
      <c r="V4" s="288"/>
      <c r="W4" s="288"/>
      <c r="X4" s="288" t="s">
        <v>4</v>
      </c>
      <c r="Y4" s="288"/>
      <c r="Z4" s="288"/>
      <c r="AA4" s="288"/>
      <c r="AB4" s="288"/>
      <c r="AC4" s="288"/>
      <c r="AD4" s="288"/>
      <c r="AE4" s="288" t="s">
        <v>75</v>
      </c>
      <c r="AF4" s="288"/>
      <c r="AG4" s="288"/>
      <c r="AH4" s="288"/>
      <c r="AI4" s="288"/>
      <c r="AJ4" s="289"/>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6.5" customHeight="1">
      <c r="A5" s="290" t="s">
        <v>76</v>
      </c>
      <c r="B5" s="288" t="s">
        <v>8</v>
      </c>
      <c r="C5" s="291" t="s">
        <v>9</v>
      </c>
      <c r="D5" s="291" t="s">
        <v>10</v>
      </c>
      <c r="E5" s="288" t="s">
        <v>11</v>
      </c>
      <c r="F5" s="291" t="s">
        <v>12</v>
      </c>
      <c r="G5" s="291" t="s">
        <v>13</v>
      </c>
      <c r="H5" s="291" t="s">
        <v>14</v>
      </c>
      <c r="I5" s="288" t="s">
        <v>15</v>
      </c>
      <c r="J5" s="291" t="s">
        <v>16</v>
      </c>
      <c r="K5" s="291" t="s">
        <v>17</v>
      </c>
      <c r="L5" s="291" t="s">
        <v>18</v>
      </c>
      <c r="M5" s="288" t="s">
        <v>15</v>
      </c>
      <c r="N5" s="291" t="s">
        <v>19</v>
      </c>
      <c r="O5" s="292" t="s">
        <v>20</v>
      </c>
      <c r="P5" s="291" t="s">
        <v>21</v>
      </c>
      <c r="Q5" s="291" t="s">
        <v>22</v>
      </c>
      <c r="R5" s="291" t="s">
        <v>77</v>
      </c>
      <c r="S5" s="291"/>
      <c r="T5" s="291"/>
      <c r="U5" s="291"/>
      <c r="V5" s="291"/>
      <c r="W5" s="291"/>
      <c r="X5" s="292" t="s">
        <v>23</v>
      </c>
      <c r="Y5" s="292" t="s">
        <v>31</v>
      </c>
      <c r="Z5" s="292" t="s">
        <v>15</v>
      </c>
      <c r="AA5" s="292" t="s">
        <v>32</v>
      </c>
      <c r="AB5" s="292" t="s">
        <v>15</v>
      </c>
      <c r="AC5" s="292" t="s">
        <v>33</v>
      </c>
      <c r="AD5" s="292" t="s">
        <v>24</v>
      </c>
      <c r="AE5" s="291" t="s">
        <v>75</v>
      </c>
      <c r="AF5" s="291" t="s">
        <v>78</v>
      </c>
      <c r="AG5" s="291" t="s">
        <v>79</v>
      </c>
      <c r="AH5" s="291" t="s">
        <v>80</v>
      </c>
      <c r="AI5" s="291" t="s">
        <v>81</v>
      </c>
      <c r="AJ5" s="293" t="s">
        <v>82</v>
      </c>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6" customFormat="1" ht="94.5" customHeight="1">
      <c r="A6" s="290"/>
      <c r="B6" s="288"/>
      <c r="C6" s="291"/>
      <c r="D6" s="291"/>
      <c r="E6" s="288"/>
      <c r="F6" s="291"/>
      <c r="G6" s="291"/>
      <c r="H6" s="291"/>
      <c r="I6" s="288"/>
      <c r="J6" s="291"/>
      <c r="K6" s="291"/>
      <c r="L6" s="288"/>
      <c r="M6" s="288"/>
      <c r="N6" s="291"/>
      <c r="O6" s="292"/>
      <c r="P6" s="291"/>
      <c r="Q6" s="291"/>
      <c r="R6" s="121" t="s">
        <v>25</v>
      </c>
      <c r="S6" s="121" t="s">
        <v>26</v>
      </c>
      <c r="T6" s="121" t="s">
        <v>27</v>
      </c>
      <c r="U6" s="121" t="s">
        <v>28</v>
      </c>
      <c r="V6" s="121" t="s">
        <v>29</v>
      </c>
      <c r="W6" s="121" t="s">
        <v>30</v>
      </c>
      <c r="X6" s="292"/>
      <c r="Y6" s="292"/>
      <c r="Z6" s="292"/>
      <c r="AA6" s="292"/>
      <c r="AB6" s="292"/>
      <c r="AC6" s="292"/>
      <c r="AD6" s="292"/>
      <c r="AE6" s="291"/>
      <c r="AF6" s="291"/>
      <c r="AG6" s="291"/>
      <c r="AH6" s="291"/>
      <c r="AI6" s="291"/>
      <c r="AJ6" s="293"/>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row>
    <row r="7" spans="1:68" s="9" customFormat="1" ht="171" customHeight="1">
      <c r="A7" s="176">
        <v>1</v>
      </c>
      <c r="B7" s="132" t="s">
        <v>34</v>
      </c>
      <c r="C7" s="132" t="s">
        <v>244</v>
      </c>
      <c r="D7" s="132" t="s">
        <v>245</v>
      </c>
      <c r="E7" s="88" t="s">
        <v>246</v>
      </c>
      <c r="F7" s="132" t="s">
        <v>86</v>
      </c>
      <c r="G7" s="151">
        <v>4</v>
      </c>
      <c r="H7" s="171" t="str">
        <f>IF(G7&lt;=0,"",IF(G7&lt;=2,"Muy Baja",IF(G7&lt;=24,"Baja",IF(G7&lt;=500,"Media",IF(G7&lt;=5000,"Alta","Muy Alta")))))</f>
        <v>Baja</v>
      </c>
      <c r="I7" s="124">
        <f>IF(H7="","",IF(H7="Muy Baja",0.2,IF(H7="Baja",0.4,IF(H7="Media",0.6,IF(H7="Alta",0.8,IF(H7="Muy Alta",1,))))))</f>
        <v>0.4</v>
      </c>
      <c r="J7" s="145" t="s">
        <v>46</v>
      </c>
      <c r="K7" s="124" t="str">
        <f>IF(NOT(ISERROR(MATCH(J7,'[8]Tabla Impacto'!$B$221:$B$223,0))),'[8]Tabla Impacto'!$F$223&amp;"Por favor no seleccionar los criterios de impacto(Afectación Económica o presupuestal y Pérdida Reputacional)",J7)</f>
        <v>     El riesgo afecta la imagen de la entidad a nivel nacional, con efecto publicitarios sostenible a nivel país</v>
      </c>
      <c r="L7" s="171" t="str">
        <f>IF(OR(K7='[8]Tabla Impacto'!$C$11,K7='[8]Tabla Impacto'!$D$11),"Leve",IF(OR(K7='[8]Tabla Impacto'!$C$12,K7='[8]Tabla Impacto'!$D$12),"Menor",IF(OR(K7='[8]Tabla Impacto'!$C$13,K7='[8]Tabla Impacto'!$D$13),"Moderado",IF(OR(K7='[8]Tabla Impacto'!$C$14,K7='[8]Tabla Impacto'!$D$14),"Mayor",IF(OR(K7='[8]Tabla Impacto'!$C$15,K7='[8]Tabla Impacto'!$D$15),"Catastrófico","")))))</f>
        <v>Catastrófico</v>
      </c>
      <c r="M7" s="124">
        <f>IF(L7="","",IF(L7="Leve",0.2,IF(L7="Menor",0.4,IF(L7="Moderado",0.6,IF(L7="Mayor",0.8,IF(L7="Catastrófico",1,))))))</f>
        <v>1</v>
      </c>
      <c r="N7" s="125" t="str">
        <f>IF(OR(AND(H7="Muy Baja",L7="Leve"),AND(H7="Muy Baja",L7="Menor"),AND(H7="Baja",L7="Leve")),"Bajo",IF(OR(AND(H7="Muy baja",L7="Moderado"),AND(H7="Baja",L7="Menor"),AND(H7="Baja",L7="Moderado"),AND(H7="Media",L7="Leve"),AND(H7="Media",L7="Menor"),AND(H7="Media",L7="Moderado"),AND(H7="Alta",L7="Leve"),AND(H7="Alta",L7="Menor")),"Moderado",IF(OR(AND(H7="Muy Baja",L7="Mayor"),AND(H7="Baja",L7="Mayor"),AND(H7="Media",L7="Mayor"),AND(H7="Alta",L7="Moderado"),AND(H7="Alta",L7="Mayor"),AND(H7="Muy Alta",L7="Leve"),AND(H7="Muy Alta",L7="Menor"),AND(H7="Muy Alta",L7="Moderado"),AND(H7="Muy Alta",L7="Mayor")),"Alto",IF(OR(AND(H7="Muy Baja",L7="Catastrófico"),AND(H7="Baja",L7="Catastrófico"),AND(H7="Media",L7="Catastrófico"),AND(H7="Alta",L7="Catastrófico"),AND(H7="Muy Alta",L7="Catastrófico")),"Extremo",""))))</f>
        <v>Extremo</v>
      </c>
      <c r="O7" s="150">
        <v>1</v>
      </c>
      <c r="P7" s="172" t="s">
        <v>247</v>
      </c>
      <c r="Q7" s="126" t="s">
        <v>35</v>
      </c>
      <c r="R7" s="127" t="s">
        <v>36</v>
      </c>
      <c r="S7" s="127" t="s">
        <v>42</v>
      </c>
      <c r="T7" s="128" t="str">
        <f>IF(AND(R7="Preventivo",S7="Automático"),"50%",IF(AND(R7="Preventivo",S7="Manual"),"40%",IF(AND(R7="Detectivo",S7="Automático"),"40%",IF(AND(R7="Detectivo",S7="Manual"),"30%",IF(AND(R7="Correctivo",S7="Automático"),"35%",IF(AND(R7="Correctivo",S7="Manual"),"25%",""))))))</f>
        <v>40%</v>
      </c>
      <c r="U7" s="127" t="s">
        <v>38</v>
      </c>
      <c r="V7" s="127" t="s">
        <v>39</v>
      </c>
      <c r="W7" s="127" t="s">
        <v>40</v>
      </c>
      <c r="X7" s="129">
        <f>_xlfn.IFERROR(IF(Q7="Probabilidad",(I7-(+I7*T7)),IF(Q7="Impacto",I7,"")),"")</f>
        <v>0.24</v>
      </c>
      <c r="Y7" s="173" t="str">
        <f>_xlfn.IFERROR(IF(X7="","",IF(X7&lt;=0.2,"Muy Baja",IF(X7&lt;=0.4,"Baja",IF(X7&lt;=0.6,"Media",IF(X7&lt;=0.8,"Alta","Muy Alta"))))),"")</f>
        <v>Baja</v>
      </c>
      <c r="Z7" s="128">
        <f>+X7</f>
        <v>0.24</v>
      </c>
      <c r="AA7" s="173" t="str">
        <f>_xlfn.IFERROR(IF(AB7="","",IF(AB7&lt;=0.2,"Leve",IF(AB7&lt;=0.4,"Menor",IF(AB7&lt;=0.6,"Moderado",IF(AB7&lt;=0.8,"Mayor","Catastrófico"))))),"")</f>
        <v>Catastrófico</v>
      </c>
      <c r="AB7" s="128">
        <f>_xlfn.IFERROR(IF(Q7="Impacto",(M7-(+M7*T7)),IF(Q7="Probabilidad",M7,"")),"")</f>
        <v>1</v>
      </c>
      <c r="AC7" s="131" t="str">
        <f>_xlfn.IFERROR(IF(OR(AND(Y7="Muy Baja",AA7="Leve"),AND(Y7="Muy Baja",AA7="Menor"),AND(Y7="Baja",AA7="Leve")),"Bajo",IF(OR(AND(Y7="Muy baja",AA7="Moderado"),AND(Y7="Baja",AA7="Menor"),AND(Y7="Baja",AA7="Moderado"),AND(Y7="Media",AA7="Leve"),AND(Y7="Media",AA7="Menor"),AND(Y7="Media",AA7="Moderado"),AND(Y7="Alta",AA7="Leve"),AND(Y7="Alta",AA7="Menor")),"Moderado",IF(OR(AND(Y7="Muy Baja",AA7="Mayor"),AND(Y7="Baja",AA7="Mayor"),AND(Y7="Media",AA7="Mayor"),AND(Y7="Alta",AA7="Moderado"),AND(Y7="Alta",AA7="Mayor"),AND(Y7="Muy Alta",AA7="Leve"),AND(Y7="Muy Alta",AA7="Menor"),AND(Y7="Muy Alta",AA7="Moderado"),AND(Y7="Muy Alta",AA7="Mayor")),"Alto",IF(OR(AND(Y7="Muy Baja",AA7="Catastrófico"),AND(Y7="Baja",AA7="Catastrófico"),AND(Y7="Media",AA7="Catastrófico"),AND(Y7="Alta",AA7="Catastrófico"),AND(Y7="Muy Alta",AA7="Catastrófico")),"Extremo","")))),"")</f>
        <v>Extremo</v>
      </c>
      <c r="AD7" s="127" t="s">
        <v>155</v>
      </c>
      <c r="AE7" s="174" t="s">
        <v>248</v>
      </c>
      <c r="AF7" s="151" t="s">
        <v>249</v>
      </c>
      <c r="AG7" s="175">
        <v>44957</v>
      </c>
      <c r="AH7" s="175"/>
      <c r="AI7" s="132"/>
      <c r="AJ7" s="177"/>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36" ht="171" customHeight="1">
      <c r="A8" s="178">
        <v>2</v>
      </c>
      <c r="B8" s="132" t="s">
        <v>34</v>
      </c>
      <c r="C8" s="132" t="s">
        <v>250</v>
      </c>
      <c r="D8" s="132" t="s">
        <v>251</v>
      </c>
      <c r="E8" s="88" t="s">
        <v>252</v>
      </c>
      <c r="F8" s="132" t="s">
        <v>86</v>
      </c>
      <c r="G8" s="151">
        <v>365</v>
      </c>
      <c r="H8" s="171" t="str">
        <f>IF(G8&lt;=0,"",IF(G8&lt;=2,"Muy Baja",IF(G8&lt;=24,"Baja",IF(G8&lt;=500,"Media",IF(G8&lt;=5000,"Alta","Muy Alta")))))</f>
        <v>Media</v>
      </c>
      <c r="I8" s="124">
        <f>IF(H8="","",IF(H8="Muy Baja",0.2,IF(H8="Baja",0.4,IF(H8="Media",0.6,IF(H8="Alta",0.8,IF(H8="Muy Alta",1,))))))</f>
        <v>0.6</v>
      </c>
      <c r="J8" s="145" t="s">
        <v>46</v>
      </c>
      <c r="K8" s="124" t="str">
        <f>IF(NOT(ISERROR(MATCH(J8,'[8]Tabla Impacto'!$B$221:$B$223,0))),'[8]Tabla Impacto'!$F$223&amp;"Por favor no seleccionar los criterios de impacto(Afectación Económica o presupuestal y Pérdida Reputacional)",J8)</f>
        <v>     El riesgo afecta la imagen de la entidad a nivel nacional, con efecto publicitarios sostenible a nivel país</v>
      </c>
      <c r="L8" s="171" t="str">
        <f>IF(OR(K8='[8]Tabla Impacto'!$C$11,K8='[8]Tabla Impacto'!$D$11),"Leve",IF(OR(K8='[8]Tabla Impacto'!$C$12,K8='[8]Tabla Impacto'!$D$12),"Menor",IF(OR(K8='[8]Tabla Impacto'!$C$13,K8='[8]Tabla Impacto'!$D$13),"Moderado",IF(OR(K8='[8]Tabla Impacto'!$C$14,K8='[8]Tabla Impacto'!$D$14),"Mayor",IF(OR(K8='[8]Tabla Impacto'!$C$15,K8='[8]Tabla Impacto'!$D$15),"Catastrófico","")))))</f>
        <v>Catastrófico</v>
      </c>
      <c r="M8" s="124">
        <f>IF(L8="","",IF(L8="Leve",0.2,IF(L8="Menor",0.4,IF(L8="Moderado",0.6,IF(L8="Mayor",0.8,IF(L8="Catastrófico",1,))))))</f>
        <v>1</v>
      </c>
      <c r="N8" s="125" t="str">
        <f>IF(OR(AND(H8="Muy Baja",L8="Leve"),AND(H8="Muy Baja",L8="Menor"),AND(H8="Baja",L8="Leve")),"Bajo",IF(OR(AND(H8="Muy baja",L8="Moderado"),AND(H8="Baja",L8="Menor"),AND(H8="Baja",L8="Moderado"),AND(H8="Media",L8="Leve"),AND(H8="Media",L8="Menor"),AND(H8="Media",L8="Moderado"),AND(H8="Alta",L8="Leve"),AND(H8="Alta",L8="Menor")),"Moderado",IF(OR(AND(H8="Muy Baja",L8="Mayor"),AND(H8="Baja",L8="Mayor"),AND(H8="Media",L8="Mayor"),AND(H8="Alta",L8="Moderado"),AND(H8="Alta",L8="Mayor"),AND(H8="Muy Alta",L8="Leve"),AND(H8="Muy Alta",L8="Menor"),AND(H8="Muy Alta",L8="Moderado"),AND(H8="Muy Alta",L8="Mayor")),"Alto",IF(OR(AND(H8="Muy Baja",L8="Catastrófico"),AND(H8="Baja",L8="Catastrófico"),AND(H8="Media",L8="Catastrófico"),AND(H8="Alta",L8="Catastrófico"),AND(H8="Muy Alta",L8="Catastrófico")),"Extremo",""))))</f>
        <v>Extremo</v>
      </c>
      <c r="O8" s="150">
        <v>2</v>
      </c>
      <c r="P8" s="172" t="s">
        <v>253</v>
      </c>
      <c r="Q8" s="126" t="s">
        <v>35</v>
      </c>
      <c r="R8" s="127" t="s">
        <v>36</v>
      </c>
      <c r="S8" s="127" t="s">
        <v>42</v>
      </c>
      <c r="T8" s="128" t="str">
        <f>IF(AND(R8="Preventivo",S8="Automático"),"50%",IF(AND(R8="Preventivo",S8="Manual"),"40%",IF(AND(R8="Detectivo",S8="Automático"),"40%",IF(AND(R8="Detectivo",S8="Manual"),"30%",IF(AND(R8="Correctivo",S8="Automático"),"35%",IF(AND(R8="Correctivo",S8="Manual"),"25%",""))))))</f>
        <v>40%</v>
      </c>
      <c r="U8" s="127" t="s">
        <v>38</v>
      </c>
      <c r="V8" s="127" t="s">
        <v>39</v>
      </c>
      <c r="W8" s="127" t="s">
        <v>40</v>
      </c>
      <c r="X8" s="129">
        <f>_xlfn.IFERROR(IF(Q8="Probabilidad",(I8-(+I8*T8)),IF(Q8="Impacto",I8,"")),"")</f>
        <v>0.36</v>
      </c>
      <c r="Y8" s="173" t="str">
        <f>_xlfn.IFERROR(IF(X8="","",IF(X8&lt;=0.2,"Muy Baja",IF(X8&lt;=0.4,"Baja",IF(X8&lt;=0.6,"Media",IF(X8&lt;=0.8,"Alta","Muy Alta"))))),"")</f>
        <v>Baja</v>
      </c>
      <c r="Z8" s="128">
        <f>+X8</f>
        <v>0.36</v>
      </c>
      <c r="AA8" s="173" t="str">
        <f>_xlfn.IFERROR(IF(AB8="","",IF(AB8&lt;=0.2,"Leve",IF(AB8&lt;=0.4,"Menor",IF(AB8&lt;=0.6,"Moderado",IF(AB8&lt;=0.8,"Mayor","Catastrófico"))))),"")</f>
        <v>Catastrófico</v>
      </c>
      <c r="AB8" s="128">
        <f>_xlfn.IFERROR(IF(Q8="Impacto",(M8-(+M8*T8)),IF(Q8="Probabilidad",M8,"")),"")</f>
        <v>1</v>
      </c>
      <c r="AC8" s="131" t="str">
        <f>_xlfn.IFERROR(IF(OR(AND(Y8="Muy Baja",AA8="Leve"),AND(Y8="Muy Baja",AA8="Menor"),AND(Y8="Baja",AA8="Leve")),"Bajo",IF(OR(AND(Y8="Muy baja",AA8="Moderado"),AND(Y8="Baja",AA8="Menor"),AND(Y8="Baja",AA8="Moderado"),AND(Y8="Media",AA8="Leve"),AND(Y8="Media",AA8="Menor"),AND(Y8="Media",AA8="Moderado"),AND(Y8="Alta",AA8="Leve"),AND(Y8="Alta",AA8="Menor")),"Moderado",IF(OR(AND(Y8="Muy Baja",AA8="Mayor"),AND(Y8="Baja",AA8="Mayor"),AND(Y8="Media",AA8="Mayor"),AND(Y8="Alta",AA8="Moderado"),AND(Y8="Alta",AA8="Mayor"),AND(Y8="Muy Alta",AA8="Leve"),AND(Y8="Muy Alta",AA8="Menor"),AND(Y8="Muy Alta",AA8="Moderado"),AND(Y8="Muy Alta",AA8="Mayor")),"Alto",IF(OR(AND(Y8="Muy Baja",AA8="Catastrófico"),AND(Y8="Baja",AA8="Catastrófico"),AND(Y8="Media",AA8="Catastrófico"),AND(Y8="Alta",AA8="Catastrófico"),AND(Y8="Muy Alta",AA8="Catastrófico")),"Extremo","")))),"")</f>
        <v>Extremo</v>
      </c>
      <c r="AD8" s="127" t="s">
        <v>155</v>
      </c>
      <c r="AE8" s="174" t="s">
        <v>254</v>
      </c>
      <c r="AF8" s="151" t="s">
        <v>249</v>
      </c>
      <c r="AG8" s="175" t="s">
        <v>49</v>
      </c>
      <c r="AH8" s="175"/>
      <c r="AI8" s="132"/>
      <c r="AJ8" s="177"/>
    </row>
    <row r="9" spans="1:36" ht="170.25" customHeight="1">
      <c r="A9" s="178">
        <v>3</v>
      </c>
      <c r="B9" s="132" t="s">
        <v>43</v>
      </c>
      <c r="C9" s="132" t="s">
        <v>255</v>
      </c>
      <c r="D9" s="132" t="s">
        <v>256</v>
      </c>
      <c r="E9" s="88" t="s">
        <v>257</v>
      </c>
      <c r="F9" s="132" t="s">
        <v>86</v>
      </c>
      <c r="G9" s="151">
        <v>4</v>
      </c>
      <c r="H9" s="171" t="str">
        <f>IF(G9&lt;=0,"",IF(G9&lt;=2,"Muy Baja",IF(G9&lt;=24,"Baja",IF(G9&lt;=500,"Media",IF(G9&lt;=5000,"Alta","Muy Alta")))))</f>
        <v>Baja</v>
      </c>
      <c r="I9" s="124">
        <f>IF(H9="","",IF(H9="Muy Baja",0.2,IF(H9="Baja",0.4,IF(H9="Media",0.6,IF(H9="Alta",0.8,IF(H9="Muy Alta",1,))))))</f>
        <v>0.4</v>
      </c>
      <c r="J9" s="145" t="s">
        <v>46</v>
      </c>
      <c r="K9" s="124" t="str">
        <f>IF(NOT(ISERROR(MATCH(J9,'[8]Tabla Impacto'!$B$221:$B$223,0))),'[8]Tabla Impacto'!$F$223&amp;"Por favor no seleccionar los criterios de impacto(Afectación Económica o presupuestal y Pérdida Reputacional)",J9)</f>
        <v>     El riesgo afecta la imagen de la entidad a nivel nacional, con efecto publicitarios sostenible a nivel país</v>
      </c>
      <c r="L9" s="171" t="str">
        <f>IF(OR(K9='[8]Tabla Impacto'!$C$11,K9='[8]Tabla Impacto'!$D$11),"Leve",IF(OR(K9='[8]Tabla Impacto'!$C$12,K9='[8]Tabla Impacto'!$D$12),"Menor",IF(OR(K9='[8]Tabla Impacto'!$C$13,K9='[8]Tabla Impacto'!$D$13),"Moderado",IF(OR(K9='[8]Tabla Impacto'!$C$14,K9='[8]Tabla Impacto'!$D$14),"Mayor",IF(OR(K9='[8]Tabla Impacto'!$C$15,K9='[8]Tabla Impacto'!$D$15),"Catastrófico","")))))</f>
        <v>Catastrófico</v>
      </c>
      <c r="M9" s="124">
        <f>IF(L9="","",IF(L9="Leve",0.2,IF(L9="Menor",0.4,IF(L9="Moderado",0.6,IF(L9="Mayor",0.8,IF(L9="Catastrófico",1,))))))</f>
        <v>1</v>
      </c>
      <c r="N9" s="125"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Extremo</v>
      </c>
      <c r="O9" s="150">
        <v>3</v>
      </c>
      <c r="P9" s="172" t="s">
        <v>258</v>
      </c>
      <c r="Q9" s="126" t="s">
        <v>8</v>
      </c>
      <c r="R9" s="127" t="s">
        <v>52</v>
      </c>
      <c r="S9" s="127" t="s">
        <v>42</v>
      </c>
      <c r="T9" s="128" t="str">
        <f>IF(AND(R9="Preventivo",S9="Automático"),"50%",IF(AND(R9="Preventivo",S9="Manual"),"40%",IF(AND(R9="Detectivo",S9="Automático"),"40%",IF(AND(R9="Detectivo",S9="Manual"),"30%",IF(AND(R9="Correctivo",S9="Automático"),"35%",IF(AND(R9="Correctivo",S9="Manual"),"25%",""))))))</f>
        <v>25%</v>
      </c>
      <c r="U9" s="127" t="s">
        <v>38</v>
      </c>
      <c r="V9" s="127" t="s">
        <v>39</v>
      </c>
      <c r="W9" s="127" t="s">
        <v>40</v>
      </c>
      <c r="X9" s="129">
        <f>_xlfn.IFERROR(IF(Q9="Probabilidad",(I9-(+I9*T9)),IF(Q9="Impacto",I9,"")),"")</f>
        <v>0.4</v>
      </c>
      <c r="Y9" s="173" t="str">
        <f>_xlfn.IFERROR(IF(X9="","",IF(X9&lt;=0.2,"Muy Baja",IF(X9&lt;=0.4,"Baja",IF(X9&lt;=0.6,"Media",IF(X9&lt;=0.8,"Alta","Muy Alta"))))),"")</f>
        <v>Baja</v>
      </c>
      <c r="Z9" s="128">
        <f>+X9</f>
        <v>0.4</v>
      </c>
      <c r="AA9" s="173" t="str">
        <f>_xlfn.IFERROR(IF(AB9="","",IF(AB9&lt;=0.2,"Leve",IF(AB9&lt;=0.4,"Menor",IF(AB9&lt;=0.6,"Moderado",IF(AB9&lt;=0.8,"Mayor","Catastrófico"))))),"")</f>
        <v>Mayor</v>
      </c>
      <c r="AB9" s="128">
        <f>_xlfn.IFERROR(IF(Q9="Impacto",(M9-(+M9*T9)),IF(Q9="Probabilidad",M9,"")),"")</f>
        <v>0.75</v>
      </c>
      <c r="AC9" s="131" t="str">
        <f>_xlfn.IFERROR(IF(OR(AND(Y9="Muy Baja",AA9="Leve"),AND(Y9="Muy Baja",AA9="Menor"),AND(Y9="Baja",AA9="Leve")),"Bajo",IF(OR(AND(Y9="Muy baja",AA9="Moderado"),AND(Y9="Baja",AA9="Menor"),AND(Y9="Baja",AA9="Moderado"),AND(Y9="Media",AA9="Leve"),AND(Y9="Media",AA9="Menor"),AND(Y9="Media",AA9="Moderado"),AND(Y9="Alta",AA9="Leve"),AND(Y9="Alta",AA9="Menor")),"Moderado",IF(OR(AND(Y9="Muy Baja",AA9="Mayor"),AND(Y9="Baja",AA9="Mayor"),AND(Y9="Media",AA9="Mayor"),AND(Y9="Alta",AA9="Moderado"),AND(Y9="Alta",AA9="Mayor"),AND(Y9="Muy Alta",AA9="Leve"),AND(Y9="Muy Alta",AA9="Menor"),AND(Y9="Muy Alta",AA9="Moderado"),AND(Y9="Muy Alta",AA9="Mayor")),"Alto",IF(OR(AND(Y9="Muy Baja",AA9="Catastrófico"),AND(Y9="Baja",AA9="Catastrófico"),AND(Y9="Media",AA9="Catastrófico"),AND(Y9="Alta",AA9="Catastrófico"),AND(Y9="Muy Alta",AA9="Catastrófico")),"Extremo","")))),"")</f>
        <v>Alto</v>
      </c>
      <c r="AD9" s="127" t="s">
        <v>155</v>
      </c>
      <c r="AE9" s="174" t="s">
        <v>259</v>
      </c>
      <c r="AF9" s="151" t="s">
        <v>249</v>
      </c>
      <c r="AG9" s="175" t="s">
        <v>260</v>
      </c>
      <c r="AH9" s="175"/>
      <c r="AI9" s="132"/>
      <c r="AJ9" s="177"/>
    </row>
    <row r="10" spans="1:36" ht="171" customHeight="1" thickBot="1">
      <c r="A10" s="179">
        <v>4</v>
      </c>
      <c r="B10" s="156" t="s">
        <v>43</v>
      </c>
      <c r="C10" s="156" t="s">
        <v>261</v>
      </c>
      <c r="D10" s="156" t="s">
        <v>262</v>
      </c>
      <c r="E10" s="180" t="s">
        <v>263</v>
      </c>
      <c r="F10" s="156" t="s">
        <v>86</v>
      </c>
      <c r="G10" s="181">
        <v>4</v>
      </c>
      <c r="H10" s="161" t="str">
        <f>IF(G10&lt;=0,"",IF(G10&lt;=2,"Muy Baja",IF(G10&lt;=24,"Baja",IF(G10&lt;=500,"Media",IF(G10&lt;=5000,"Alta","Muy Alta")))))</f>
        <v>Baja</v>
      </c>
      <c r="I10" s="159">
        <f>IF(H10="","",IF(H10="Muy Baja",0.2,IF(H10="Baja",0.4,IF(H10="Media",0.6,IF(H10="Alta",0.8,IF(H10="Muy Alta",1,))))))</f>
        <v>0.4</v>
      </c>
      <c r="J10" s="160" t="s">
        <v>46</v>
      </c>
      <c r="K10" s="159" t="str">
        <f>IF(NOT(ISERROR(MATCH(J10,'[8]Tabla Impacto'!$B$221:$B$223,0))),'[8]Tabla Impacto'!$F$223&amp;"Por favor no seleccionar los criterios de impacto(Afectación Económica o presupuestal y Pérdida Reputacional)",J10)</f>
        <v>     El riesgo afecta la imagen de la entidad a nivel nacional, con efecto publicitarios sostenible a nivel país</v>
      </c>
      <c r="L10" s="161" t="str">
        <f>IF(OR(K10='[8]Tabla Impacto'!$C$11,K10='[8]Tabla Impacto'!$D$11),"Leve",IF(OR(K10='[8]Tabla Impacto'!$C$12,K10='[8]Tabla Impacto'!$D$12),"Menor",IF(OR(K10='[8]Tabla Impacto'!$C$13,K10='[8]Tabla Impacto'!$D$13),"Moderado",IF(OR(K10='[8]Tabla Impacto'!$C$14,K10='[8]Tabla Impacto'!$D$14),"Mayor",IF(OR(K10='[8]Tabla Impacto'!$C$15,K10='[8]Tabla Impacto'!$D$15),"Catastrófico","")))))</f>
        <v>Catastrófico</v>
      </c>
      <c r="M10" s="159">
        <f>IF(L10="","",IF(L10="Leve",0.2,IF(L10="Menor",0.4,IF(L10="Moderado",0.6,IF(L10="Mayor",0.8,IF(L10="Catastrófico",1,))))))</f>
        <v>1</v>
      </c>
      <c r="N10" s="182"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Extremo</v>
      </c>
      <c r="O10" s="183">
        <v>4</v>
      </c>
      <c r="P10" s="184" t="s">
        <v>264</v>
      </c>
      <c r="Q10" s="185" t="s">
        <v>8</v>
      </c>
      <c r="R10" s="186" t="s">
        <v>52</v>
      </c>
      <c r="S10" s="186" t="s">
        <v>42</v>
      </c>
      <c r="T10" s="187" t="str">
        <f>IF(AND(R10="Preventivo",S10="Automático"),"50%",IF(AND(R10="Preventivo",S10="Manual"),"40%",IF(AND(R10="Detectivo",S10="Automático"),"40%",IF(AND(R10="Detectivo",S10="Manual"),"30%",IF(AND(R10="Correctivo",S10="Automático"),"35%",IF(AND(R10="Correctivo",S10="Manual"),"25%",""))))))</f>
        <v>25%</v>
      </c>
      <c r="U10" s="186" t="s">
        <v>38</v>
      </c>
      <c r="V10" s="186" t="s">
        <v>39</v>
      </c>
      <c r="W10" s="186" t="s">
        <v>40</v>
      </c>
      <c r="X10" s="188">
        <f>_xlfn.IFERROR(IF(Q10="Probabilidad",(I10-(+I10*T10)),IF(Q10="Impacto",I10,"")),"")</f>
        <v>0.4</v>
      </c>
      <c r="Y10" s="168" t="str">
        <f>_xlfn.IFERROR(IF(X10="","",IF(X10&lt;=0.2,"Muy Baja",IF(X10&lt;=0.4,"Baja",IF(X10&lt;=0.6,"Media",IF(X10&lt;=0.8,"Alta","Muy Alta"))))),"")</f>
        <v>Baja</v>
      </c>
      <c r="Z10" s="187">
        <f>+X10</f>
        <v>0.4</v>
      </c>
      <c r="AA10" s="168" t="str">
        <f>_xlfn.IFERROR(IF(AB10="","",IF(AB10&lt;=0.2,"Leve",IF(AB10&lt;=0.4,"Menor",IF(AB10&lt;=0.6,"Moderado",IF(AB10&lt;=0.8,"Mayor","Catastrófico"))))),"")</f>
        <v>Mayor</v>
      </c>
      <c r="AB10" s="187">
        <f>_xlfn.IFERROR(IF(Q10="Impacto",(M10-(+M10*T10)),IF(Q10="Probabilidad",M10,"")),"")</f>
        <v>0.75</v>
      </c>
      <c r="AC10" s="189" t="str">
        <f>_xlfn.IFERROR(IF(OR(AND(Y10="Muy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Alto</v>
      </c>
      <c r="AD10" s="186" t="s">
        <v>155</v>
      </c>
      <c r="AE10" s="190" t="s">
        <v>265</v>
      </c>
      <c r="AF10" s="181" t="s">
        <v>249</v>
      </c>
      <c r="AG10" s="191" t="s">
        <v>260</v>
      </c>
      <c r="AH10" s="191"/>
      <c r="AI10" s="156"/>
      <c r="AJ10" s="192"/>
    </row>
  </sheetData>
  <sheetProtection/>
  <mergeCells count="43">
    <mergeCell ref="AI5:AI6"/>
    <mergeCell ref="AJ5:AJ6"/>
    <mergeCell ref="AC5:AC6"/>
    <mergeCell ref="AD5:AD6"/>
    <mergeCell ref="AE5:AE6"/>
    <mergeCell ref="AF5:AF6"/>
    <mergeCell ref="AG5:AG6"/>
    <mergeCell ref="AH5:AH6"/>
    <mergeCell ref="R5:W5"/>
    <mergeCell ref="X5:X6"/>
    <mergeCell ref="Y5:Y6"/>
    <mergeCell ref="Z5:Z6"/>
    <mergeCell ref="AA5:AA6"/>
    <mergeCell ref="AB5:AB6"/>
    <mergeCell ref="L5:L6"/>
    <mergeCell ref="M5:M6"/>
    <mergeCell ref="N5:N6"/>
    <mergeCell ref="O5:O6"/>
    <mergeCell ref="P5:P6"/>
    <mergeCell ref="Q5:Q6"/>
    <mergeCell ref="F5:F6"/>
    <mergeCell ref="G5:G6"/>
    <mergeCell ref="H5:H6"/>
    <mergeCell ref="I5:I6"/>
    <mergeCell ref="J5:J6"/>
    <mergeCell ref="K5:K6"/>
    <mergeCell ref="A4:G4"/>
    <mergeCell ref="H4:N4"/>
    <mergeCell ref="O4:W4"/>
    <mergeCell ref="X4:AD4"/>
    <mergeCell ref="AE4:AJ4"/>
    <mergeCell ref="A5:A6"/>
    <mergeCell ref="B5:B6"/>
    <mergeCell ref="C5:C6"/>
    <mergeCell ref="D5:D6"/>
    <mergeCell ref="E5:E6"/>
    <mergeCell ref="A1:B1"/>
    <mergeCell ref="C1:N1"/>
    <mergeCell ref="O1:Q1"/>
    <mergeCell ref="A2:B2"/>
    <mergeCell ref="C2:N2"/>
    <mergeCell ref="A3:B3"/>
    <mergeCell ref="C3:N3"/>
  </mergeCells>
  <conditionalFormatting sqref="H7:H10 Y7:Y10">
    <cfRule type="cellIs" priority="11" dxfId="5" operator="equal">
      <formula>"Muy Alta"</formula>
    </cfRule>
    <cfRule type="cellIs" priority="12" dxfId="4" operator="equal">
      <formula>"Alta"</formula>
    </cfRule>
    <cfRule type="cellIs" priority="13" dxfId="3" operator="equal">
      <formula>"Media"</formula>
    </cfRule>
    <cfRule type="cellIs" priority="14" dxfId="387" operator="equal">
      <formula>"Baja"</formula>
    </cfRule>
    <cfRule type="cellIs" priority="15" dxfId="388" operator="equal">
      <formula>"Muy Baja"</formula>
    </cfRule>
  </conditionalFormatting>
  <conditionalFormatting sqref="L7:L10 AA7:AA10">
    <cfRule type="cellIs" priority="6" dxfId="5" operator="equal">
      <formula>"Catastrófico"</formula>
    </cfRule>
    <cfRule type="cellIs" priority="7" dxfId="4" operator="equal">
      <formula>"Mayor"</formula>
    </cfRule>
    <cfRule type="cellIs" priority="8" dxfId="3" operator="equal">
      <formula>"Moderado"</formula>
    </cfRule>
    <cfRule type="cellIs" priority="9" dxfId="387" operator="equal">
      <formula>"Menor"</formula>
    </cfRule>
    <cfRule type="cellIs" priority="10" dxfId="388" operator="equal">
      <formula>"Leve"</formula>
    </cfRule>
  </conditionalFormatting>
  <conditionalFormatting sqref="N7:N10 AC7:AC10">
    <cfRule type="cellIs" priority="2" dxfId="2" operator="equal">
      <formula>"Extremo"</formula>
    </cfRule>
    <cfRule type="cellIs" priority="3" dxfId="1" operator="equal">
      <formula>"Alto"</formula>
    </cfRule>
    <cfRule type="cellIs" priority="4" dxfId="0" operator="equal">
      <formula>"Moderado"</formula>
    </cfRule>
    <cfRule type="cellIs" priority="5" dxfId="388" operator="equal">
      <formula>"Bajo"</formula>
    </cfRule>
  </conditionalFormatting>
  <conditionalFormatting sqref="K7:K10">
    <cfRule type="containsText" priority="1" dxfId="389" operator="containsText" text="❌">
      <formula>NOT(ISERROR(SEARCH("❌",K7)))</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P10"/>
  <sheetViews>
    <sheetView zoomScalePageLayoutView="0" workbookViewId="0" topLeftCell="A10">
      <selection activeCell="A13" sqref="A13"/>
    </sheetView>
  </sheetViews>
  <sheetFormatPr defaultColWidth="11.421875" defaultRowHeight="15"/>
  <cols>
    <col min="1" max="1" width="4.00390625" style="10" bestFit="1" customWidth="1"/>
    <col min="2" max="2" width="14.140625" style="10" customWidth="1"/>
    <col min="3" max="3" width="32.421875" style="10" customWidth="1"/>
    <col min="4" max="4" width="36.00390625" style="10" customWidth="1"/>
    <col min="5" max="5" width="50.421875" style="4" customWidth="1"/>
    <col min="6" max="6" width="19.00390625" style="12" customWidth="1"/>
    <col min="7" max="7" width="17.8515625" style="4" customWidth="1"/>
    <col min="8" max="8" width="16.421875" style="4" customWidth="1"/>
    <col min="9" max="9" width="6.28125" style="4" bestFit="1" customWidth="1"/>
    <col min="10" max="10" width="27.28125" style="4" bestFit="1" customWidth="1"/>
    <col min="11" max="11" width="30.421875" style="4" hidden="1" customWidth="1"/>
    <col min="12" max="12" width="17.421875" style="4" customWidth="1"/>
    <col min="13" max="13" width="6.28125" style="4" bestFit="1" customWidth="1"/>
    <col min="14" max="14" width="16.00390625" style="4" customWidth="1"/>
    <col min="15" max="15" width="5.8515625" style="4" customWidth="1"/>
    <col min="16" max="16" width="51.140625" style="4" customWidth="1"/>
    <col min="17" max="17" width="15.140625" style="4" bestFit="1" customWidth="1"/>
    <col min="18" max="18" width="6.8515625" style="4" customWidth="1"/>
    <col min="19" max="19" width="5.00390625" style="4" customWidth="1"/>
    <col min="20" max="20" width="5.421875" style="4" customWidth="1"/>
    <col min="21" max="21" width="7.140625" style="4" customWidth="1"/>
    <col min="22" max="22" width="6.7109375" style="4" customWidth="1"/>
    <col min="23" max="23" width="7.421875" style="4" customWidth="1"/>
    <col min="24" max="24" width="38.28125" style="4" hidden="1" customWidth="1"/>
    <col min="25" max="25" width="8.7109375" style="4" customWidth="1"/>
    <col min="26" max="26" width="10.421875" style="4" customWidth="1"/>
    <col min="27" max="27" width="9.28125" style="4" customWidth="1"/>
    <col min="28" max="28" width="9.140625" style="4" customWidth="1"/>
    <col min="29" max="29" width="8.421875" style="4" customWidth="1"/>
    <col min="30" max="30" width="7.28125" style="4" customWidth="1"/>
    <col min="31" max="31" width="32.00390625" style="4" customWidth="1"/>
    <col min="32" max="32" width="18.8515625" style="4" customWidth="1"/>
    <col min="33" max="33" width="16.8515625" style="4" customWidth="1"/>
    <col min="34" max="34" width="14.8515625" style="4" customWidth="1"/>
    <col min="35" max="35" width="18.421875" style="4" customWidth="1"/>
    <col min="36" max="36" width="21.00390625" style="4" customWidth="1"/>
    <col min="37" max="16384" width="11.421875" style="4" customWidth="1"/>
  </cols>
  <sheetData>
    <row r="1" spans="1:68" ht="23.25">
      <c r="A1" s="315" t="s">
        <v>1</v>
      </c>
      <c r="B1" s="316"/>
      <c r="C1" s="378" t="s">
        <v>68</v>
      </c>
      <c r="D1" s="378"/>
      <c r="E1" s="378"/>
      <c r="F1" s="378"/>
      <c r="G1" s="378"/>
      <c r="H1" s="378"/>
      <c r="I1" s="378"/>
      <c r="J1" s="378"/>
      <c r="K1" s="378"/>
      <c r="L1" s="378"/>
      <c r="M1" s="378"/>
      <c r="N1" s="378"/>
      <c r="O1" s="318"/>
      <c r="P1" s="318"/>
      <c r="Q1" s="318"/>
      <c r="R1" s="138"/>
      <c r="S1" s="138"/>
      <c r="T1" s="138"/>
      <c r="U1" s="138"/>
      <c r="V1" s="138"/>
      <c r="W1" s="138"/>
      <c r="X1" s="138"/>
      <c r="Y1" s="138"/>
      <c r="Z1" s="138"/>
      <c r="AA1" s="138"/>
      <c r="AB1" s="138"/>
      <c r="AC1" s="138"/>
      <c r="AD1" s="138"/>
      <c r="AE1" s="138"/>
      <c r="AF1" s="138"/>
      <c r="AG1" s="138"/>
      <c r="AH1" s="138"/>
      <c r="AI1" s="138"/>
      <c r="AJ1" s="139"/>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ht="23.25">
      <c r="A2" s="319" t="s">
        <v>5</v>
      </c>
      <c r="B2" s="320"/>
      <c r="C2" s="379" t="s">
        <v>266</v>
      </c>
      <c r="D2" s="379"/>
      <c r="E2" s="379"/>
      <c r="F2" s="379"/>
      <c r="G2" s="379"/>
      <c r="H2" s="379"/>
      <c r="I2" s="379"/>
      <c r="J2" s="379"/>
      <c r="K2" s="379"/>
      <c r="L2" s="379"/>
      <c r="M2" s="379"/>
      <c r="N2" s="379"/>
      <c r="O2" s="140"/>
      <c r="P2" s="140"/>
      <c r="Q2" s="140"/>
      <c r="R2" s="140"/>
      <c r="S2" s="140"/>
      <c r="T2" s="140"/>
      <c r="U2" s="140"/>
      <c r="V2" s="140"/>
      <c r="W2" s="140"/>
      <c r="X2" s="140"/>
      <c r="Y2" s="140"/>
      <c r="Z2" s="140"/>
      <c r="AA2" s="140"/>
      <c r="AB2" s="140"/>
      <c r="AC2" s="140"/>
      <c r="AD2" s="140"/>
      <c r="AE2" s="140"/>
      <c r="AF2" s="140"/>
      <c r="AG2" s="140"/>
      <c r="AH2" s="140"/>
      <c r="AI2" s="140"/>
      <c r="AJ2" s="141"/>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ht="33.75" customHeight="1">
      <c r="A3" s="319" t="s">
        <v>6</v>
      </c>
      <c r="B3" s="320"/>
      <c r="C3" s="321" t="s">
        <v>267</v>
      </c>
      <c r="D3" s="321"/>
      <c r="E3" s="321"/>
      <c r="F3" s="321"/>
      <c r="G3" s="321"/>
      <c r="H3" s="321"/>
      <c r="I3" s="321"/>
      <c r="J3" s="321"/>
      <c r="K3" s="321"/>
      <c r="L3" s="321"/>
      <c r="M3" s="321"/>
      <c r="N3" s="321"/>
      <c r="O3" s="140"/>
      <c r="P3" s="140"/>
      <c r="Q3" s="140"/>
      <c r="R3" s="140"/>
      <c r="S3" s="140"/>
      <c r="T3" s="140"/>
      <c r="U3" s="140"/>
      <c r="V3" s="140"/>
      <c r="W3" s="140"/>
      <c r="X3" s="140"/>
      <c r="Y3" s="140"/>
      <c r="Z3" s="140"/>
      <c r="AA3" s="140"/>
      <c r="AB3" s="140"/>
      <c r="AC3" s="140"/>
      <c r="AD3" s="140"/>
      <c r="AE3" s="140"/>
      <c r="AF3" s="140"/>
      <c r="AG3" s="140"/>
      <c r="AH3" s="140"/>
      <c r="AI3" s="140"/>
      <c r="AJ3" s="141"/>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6.5">
      <c r="A4" s="322" t="s">
        <v>7</v>
      </c>
      <c r="B4" s="323"/>
      <c r="C4" s="323"/>
      <c r="D4" s="323"/>
      <c r="E4" s="323"/>
      <c r="F4" s="323"/>
      <c r="G4" s="323"/>
      <c r="H4" s="323" t="s">
        <v>2</v>
      </c>
      <c r="I4" s="323"/>
      <c r="J4" s="323"/>
      <c r="K4" s="323"/>
      <c r="L4" s="323"/>
      <c r="M4" s="323"/>
      <c r="N4" s="323"/>
      <c r="O4" s="323" t="s">
        <v>3</v>
      </c>
      <c r="P4" s="323"/>
      <c r="Q4" s="323"/>
      <c r="R4" s="323"/>
      <c r="S4" s="323"/>
      <c r="T4" s="323"/>
      <c r="U4" s="323"/>
      <c r="V4" s="323"/>
      <c r="W4" s="323"/>
      <c r="X4" s="323" t="s">
        <v>4</v>
      </c>
      <c r="Y4" s="323"/>
      <c r="Z4" s="323"/>
      <c r="AA4" s="323"/>
      <c r="AB4" s="323"/>
      <c r="AC4" s="323"/>
      <c r="AD4" s="323"/>
      <c r="AE4" s="323" t="s">
        <v>75</v>
      </c>
      <c r="AF4" s="323"/>
      <c r="AG4" s="323"/>
      <c r="AH4" s="323"/>
      <c r="AI4" s="323"/>
      <c r="AJ4" s="324"/>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6.5" customHeight="1">
      <c r="A5" s="325" t="s">
        <v>76</v>
      </c>
      <c r="B5" s="323" t="s">
        <v>8</v>
      </c>
      <c r="C5" s="326" t="s">
        <v>9</v>
      </c>
      <c r="D5" s="326" t="s">
        <v>10</v>
      </c>
      <c r="E5" s="323" t="s">
        <v>11</v>
      </c>
      <c r="F5" s="326" t="s">
        <v>12</v>
      </c>
      <c r="G5" s="326" t="s">
        <v>13</v>
      </c>
      <c r="H5" s="326" t="s">
        <v>14</v>
      </c>
      <c r="I5" s="323" t="s">
        <v>15</v>
      </c>
      <c r="J5" s="326" t="s">
        <v>16</v>
      </c>
      <c r="K5" s="326" t="s">
        <v>17</v>
      </c>
      <c r="L5" s="326" t="s">
        <v>18</v>
      </c>
      <c r="M5" s="323" t="s">
        <v>15</v>
      </c>
      <c r="N5" s="326" t="s">
        <v>19</v>
      </c>
      <c r="O5" s="327" t="s">
        <v>20</v>
      </c>
      <c r="P5" s="326" t="s">
        <v>21</v>
      </c>
      <c r="Q5" s="326" t="s">
        <v>22</v>
      </c>
      <c r="R5" s="326" t="s">
        <v>77</v>
      </c>
      <c r="S5" s="326"/>
      <c r="T5" s="326"/>
      <c r="U5" s="326"/>
      <c r="V5" s="326"/>
      <c r="W5" s="326"/>
      <c r="X5" s="327" t="s">
        <v>23</v>
      </c>
      <c r="Y5" s="327" t="s">
        <v>31</v>
      </c>
      <c r="Z5" s="327" t="s">
        <v>15</v>
      </c>
      <c r="AA5" s="327" t="s">
        <v>32</v>
      </c>
      <c r="AB5" s="327" t="s">
        <v>15</v>
      </c>
      <c r="AC5" s="327" t="s">
        <v>33</v>
      </c>
      <c r="AD5" s="327" t="s">
        <v>24</v>
      </c>
      <c r="AE5" s="326" t="s">
        <v>75</v>
      </c>
      <c r="AF5" s="326" t="s">
        <v>78</v>
      </c>
      <c r="AG5" s="326" t="s">
        <v>79</v>
      </c>
      <c r="AH5" s="326" t="s">
        <v>80</v>
      </c>
      <c r="AI5" s="326" t="s">
        <v>81</v>
      </c>
      <c r="AJ5" s="328" t="s">
        <v>82</v>
      </c>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6" customFormat="1" ht="79.5">
      <c r="A6" s="325"/>
      <c r="B6" s="323"/>
      <c r="C6" s="326"/>
      <c r="D6" s="326"/>
      <c r="E6" s="323"/>
      <c r="F6" s="326"/>
      <c r="G6" s="326"/>
      <c r="H6" s="326"/>
      <c r="I6" s="323"/>
      <c r="J6" s="326"/>
      <c r="K6" s="326"/>
      <c r="L6" s="323"/>
      <c r="M6" s="323"/>
      <c r="N6" s="326"/>
      <c r="O6" s="327"/>
      <c r="P6" s="326"/>
      <c r="Q6" s="326"/>
      <c r="R6" s="142" t="s">
        <v>25</v>
      </c>
      <c r="S6" s="142" t="s">
        <v>26</v>
      </c>
      <c r="T6" s="142" t="s">
        <v>27</v>
      </c>
      <c r="U6" s="142" t="s">
        <v>28</v>
      </c>
      <c r="V6" s="142" t="s">
        <v>29</v>
      </c>
      <c r="W6" s="142" t="s">
        <v>30</v>
      </c>
      <c r="X6" s="327"/>
      <c r="Y6" s="327"/>
      <c r="Z6" s="327"/>
      <c r="AA6" s="327"/>
      <c r="AB6" s="327"/>
      <c r="AC6" s="327"/>
      <c r="AD6" s="327"/>
      <c r="AE6" s="326"/>
      <c r="AF6" s="326"/>
      <c r="AG6" s="326"/>
      <c r="AH6" s="326"/>
      <c r="AI6" s="326"/>
      <c r="AJ6" s="328"/>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row>
    <row r="7" spans="1:68" s="9" customFormat="1" ht="133.5" customHeight="1">
      <c r="A7" s="136">
        <v>1</v>
      </c>
      <c r="B7" s="132" t="s">
        <v>34</v>
      </c>
      <c r="C7" s="143" t="s">
        <v>363</v>
      </c>
      <c r="D7" s="143" t="s">
        <v>268</v>
      </c>
      <c r="E7" s="143" t="s">
        <v>269</v>
      </c>
      <c r="F7" s="132" t="s">
        <v>86</v>
      </c>
      <c r="G7" s="144">
        <v>20</v>
      </c>
      <c r="H7" s="123" t="str">
        <f>IF(G7&lt;=0,"",IF(G7&lt;=2,"Muy Baja",IF(G7&lt;=24,"Baja",IF(G7&lt;=500,"Media",IF(G7&lt;=5000,"Alta","Muy Alta")))))</f>
        <v>Baja</v>
      </c>
      <c r="I7" s="124">
        <f>IF(H7="","",IF(H7="Muy Baja",0.2,IF(H7="Baja",0.4,IF(H7="Media",0.6,IF(H7="Alta",0.8,IF(H7="Muy Alta",1,))))))</f>
        <v>0.4</v>
      </c>
      <c r="J7" s="145" t="s">
        <v>46</v>
      </c>
      <c r="K7" s="124" t="str">
        <f>IF(NOT(ISERROR(MATCH(J7,'[9]Tabla Impacto'!$B$221:$B$223,0))),'[9]Tabla Impacto'!$F$223&amp;"Por favor no seleccionar los criterios de impacto(Afectación Económica o presupuestal y Pérdida Reputacional)",J7)</f>
        <v>     El riesgo afecta la imagen de la entidad a nivel nacional, con efecto publicitarios sostenible a nivel país</v>
      </c>
      <c r="L7" s="123" t="str">
        <f>IF(OR(K7='[9]Tabla Impacto'!$C$11,K7='[9]Tabla Impacto'!$D$11),"Leve",IF(OR(K7='[9]Tabla Impacto'!$C$12,K7='[9]Tabla Impacto'!$D$12),"Menor",IF(OR(K7='[9]Tabla Impacto'!$C$13,K7='[9]Tabla Impacto'!$D$13),"Moderado",IF(OR(K7='[9]Tabla Impacto'!$C$14,K7='[9]Tabla Impacto'!$D$14),"Mayor",IF(OR(K7='[9]Tabla Impacto'!$C$15,K7='[9]Tabla Impacto'!$D$15),"Catastrófico","")))))</f>
        <v>Catastrófico</v>
      </c>
      <c r="M7" s="124">
        <f>IF(L7="","",IF(L7="Leve",0.2,IF(L7="Menor",0.4,IF(L7="Moderado",0.6,IF(L7="Mayor",0.8,IF(L7="Catastrófico",1,))))))</f>
        <v>1</v>
      </c>
      <c r="N7" s="125" t="str">
        <f>IF(OR(AND(H7="Muy Baja",L7="Leve"),AND(H7="Muy Baja",L7="Menor"),AND(H7="Baja",L7="Leve")),"Bajo",IF(OR(AND(H7="Muy baja",L7="Moderado"),AND(H7="Baja",L7="Menor"),AND(H7="Baja",L7="Moderado"),AND(H7="Media",L7="Leve"),AND(H7="Media",L7="Menor"),AND(H7="Media",L7="Moderado"),AND(H7="Alta",L7="Leve"),AND(H7="Alta",L7="Menor")),"Moderado",IF(OR(AND(H7="Muy Baja",L7="Mayor"),AND(H7="Baja",L7="Mayor"),AND(H7="Media",L7="Mayor"),AND(H7="Alta",L7="Moderado"),AND(H7="Alta",L7="Mayor"),AND(H7="Muy Alta",L7="Leve"),AND(H7="Muy Alta",L7="Menor"),AND(H7="Muy Alta",L7="Moderado"),AND(H7="Muy Alta",L7="Mayor")),"Alto",IF(OR(AND(H7="Muy Baja",L7="Catastrófico"),AND(H7="Baja",L7="Catastrófico"),AND(H7="Media",L7="Catastrófico"),AND(H7="Alta",L7="Catastrófico"),AND(H7="Muy Alta",L7="Catastrófico")),"Extremo",""))))</f>
        <v>Extremo</v>
      </c>
      <c r="O7" s="122">
        <v>1</v>
      </c>
      <c r="P7" s="146" t="s">
        <v>270</v>
      </c>
      <c r="Q7" s="126" t="str">
        <f>IF(OR(R7="Preventivo",R7="Detectivo"),"Probabilidad",IF(R7="Correctivo","Impacto",""))</f>
        <v>Probabilidad</v>
      </c>
      <c r="R7" s="127" t="s">
        <v>36</v>
      </c>
      <c r="S7" s="127" t="s">
        <v>42</v>
      </c>
      <c r="T7" s="128" t="str">
        <f>IF(AND(R7="Preventivo",S7="Automático"),"50%",IF(AND(R7="Preventivo",S7="Manual"),"40%",IF(AND(R7="Detectivo",S7="Automático"),"40%",IF(AND(R7="Detectivo",S7="Manual"),"30%",IF(AND(R7="Correctivo",S7="Automático"),"35%",IF(AND(R7="Correctivo",S7="Manual"),"25%",""))))))</f>
        <v>40%</v>
      </c>
      <c r="U7" s="127" t="s">
        <v>38</v>
      </c>
      <c r="V7" s="127" t="s">
        <v>39</v>
      </c>
      <c r="W7" s="127" t="s">
        <v>40</v>
      </c>
      <c r="X7" s="129">
        <f>_xlfn.IFERROR(IF(Q7="Probabilidad",(I7-(+I7*T7)),IF(Q7="Impacto",I7,"")),"")</f>
        <v>0.24</v>
      </c>
      <c r="Y7" s="130" t="str">
        <f>_xlfn.IFERROR(IF(X7="","",IF(X7&lt;=0.2,"Muy Baja",IF(X7&lt;=0.4,"Baja",IF(X7&lt;=0.6,"Media",IF(X7&lt;=0.8,"Alta","Muy Alta"))))),"")</f>
        <v>Baja</v>
      </c>
      <c r="Z7" s="128">
        <f>+X7</f>
        <v>0.24</v>
      </c>
      <c r="AA7" s="130" t="str">
        <f>_xlfn.IFERROR(IF(AB7="","",IF(AB7&lt;=0.2,"Leve",IF(AB7&lt;=0.4,"Menor",IF(AB7&lt;=0.6,"Moderado",IF(AB7&lt;=0.8,"Mayor","Catastrófico"))))),"")</f>
        <v>Catastrófico</v>
      </c>
      <c r="AB7" s="128">
        <f>_xlfn.IFERROR(IF(Q7="Impacto",(M7-(+M7*T7)),IF(Q7="Probabilidad",M7,"")),"")</f>
        <v>1</v>
      </c>
      <c r="AC7" s="131" t="str">
        <f>_xlfn.IFERROR(IF(OR(AND(Y7="Muy Baja",AA7="Leve"),AND(Y7="Muy Baja",AA7="Menor"),AND(Y7="Baja",AA7="Leve")),"Bajo",IF(OR(AND(Y7="Muy baja",AA7="Moderado"),AND(Y7="Baja",AA7="Menor"),AND(Y7="Baja",AA7="Moderado"),AND(Y7="Media",AA7="Leve"),AND(Y7="Media",AA7="Menor"),AND(Y7="Media",AA7="Moderado"),AND(Y7="Alta",AA7="Leve"),AND(Y7="Alta",AA7="Menor")),"Moderado",IF(OR(AND(Y7="Muy Baja",AA7="Mayor"),AND(Y7="Baja",AA7="Mayor"),AND(Y7="Media",AA7="Mayor"),AND(Y7="Alta",AA7="Moderado"),AND(Y7="Alta",AA7="Mayor"),AND(Y7="Muy Alta",AA7="Leve"),AND(Y7="Muy Alta",AA7="Menor"),AND(Y7="Muy Alta",AA7="Moderado"),AND(Y7="Muy Alta",AA7="Mayor")),"Alto",IF(OR(AND(Y7="Muy Baja",AA7="Catastrófico"),AND(Y7="Baja",AA7="Catastrófico"),AND(Y7="Media",AA7="Catastrófico"),AND(Y7="Alta",AA7="Catastrófico"),AND(Y7="Muy Alta",AA7="Catastrófico")),"Extremo","")))),"")</f>
        <v>Extremo</v>
      </c>
      <c r="AD7" s="127" t="s">
        <v>90</v>
      </c>
      <c r="AE7" s="147" t="s">
        <v>271</v>
      </c>
      <c r="AF7" s="148" t="s">
        <v>272</v>
      </c>
      <c r="AG7" s="149">
        <v>44956</v>
      </c>
      <c r="AH7" s="132" t="s">
        <v>273</v>
      </c>
      <c r="AI7" s="150" t="s">
        <v>260</v>
      </c>
      <c r="AJ7" s="137"/>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s="10" customFormat="1" ht="127.5" customHeight="1">
      <c r="A8" s="136">
        <v>2</v>
      </c>
      <c r="B8" s="132" t="s">
        <v>34</v>
      </c>
      <c r="C8" s="143" t="s">
        <v>364</v>
      </c>
      <c r="D8" s="143" t="s">
        <v>274</v>
      </c>
      <c r="E8" s="143" t="s">
        <v>275</v>
      </c>
      <c r="F8" s="132" t="s">
        <v>86</v>
      </c>
      <c r="G8" s="151">
        <v>365</v>
      </c>
      <c r="H8" s="123" t="str">
        <f>IF(G8&lt;=0,"",IF(G8&lt;=2,"Muy Baja",IF(G8&lt;=24,"Baja",IF(G8&lt;=500,"Media",IF(G8&lt;=5000,"Alta","Muy Alta")))))</f>
        <v>Media</v>
      </c>
      <c r="I8" s="124">
        <f>IF(H8="","",IF(H8="Muy Baja",0.2,IF(H8="Baja",0.4,IF(H8="Media",0.6,IF(H8="Alta",0.8,IF(H8="Muy Alta",1,))))))</f>
        <v>0.6</v>
      </c>
      <c r="J8" s="145" t="s">
        <v>87</v>
      </c>
      <c r="K8" s="124" t="str">
        <f>IF(NOT(ISERROR(MATCH(J8,'[9]Tabla Impacto'!$B$221:$B$223,0))),'[9]Tabla Impacto'!$F$223&amp;"Por favor no seleccionar los criterios de impacto(Afectación Económica o presupuestal y Pérdida Reputacional)",J8)</f>
        <v>     El riesgo afecta la imagen de de la entidad con efecto publicitario sostenido a nivel de sector administrativo, nivel departamental o municipal</v>
      </c>
      <c r="L8" s="123" t="str">
        <f>IF(OR(K8='[9]Tabla Impacto'!$C$11,K8='[9]Tabla Impacto'!$D$11),"Leve",IF(OR(K8='[9]Tabla Impacto'!$C$12,K8='[9]Tabla Impacto'!$D$12),"Menor",IF(OR(K8='[9]Tabla Impacto'!$C$13,K8='[9]Tabla Impacto'!$D$13),"Moderado",IF(OR(K8='[9]Tabla Impacto'!$C$14,K8='[9]Tabla Impacto'!$D$14),"Mayor",IF(OR(K8='[9]Tabla Impacto'!$C$15,K8='[9]Tabla Impacto'!$D$15),"Catastrófico","")))))</f>
        <v>Mayor</v>
      </c>
      <c r="M8" s="124">
        <f>IF(L8="","",IF(L8="Leve",0.2,IF(L8="Menor",0.4,IF(L8="Moderado",0.6,IF(L8="Mayor",0.8,IF(L8="Catastrófico",1,))))))</f>
        <v>0.8</v>
      </c>
      <c r="N8" s="125" t="str">
        <f>IF(OR(AND(H8="Muy Baja",L8="Leve"),AND(H8="Muy Baja",L8="Menor"),AND(H8="Baja",L8="Leve")),"Bajo",IF(OR(AND(H8="Muy baja",L8="Moderado"),AND(H8="Baja",L8="Menor"),AND(H8="Baja",L8="Moderado"),AND(H8="Media",L8="Leve"),AND(H8="Media",L8="Menor"),AND(H8="Media",L8="Moderado"),AND(H8="Alta",L8="Leve"),AND(H8="Alta",L8="Menor")),"Moderado",IF(OR(AND(H8="Muy Baja",L8="Mayor"),AND(H8="Baja",L8="Mayor"),AND(H8="Media",L8="Mayor"),AND(H8="Alta",L8="Moderado"),AND(H8="Alta",L8="Mayor"),AND(H8="Muy Alta",L8="Leve"),AND(H8="Muy Alta",L8="Menor"),AND(H8="Muy Alta",L8="Moderado"),AND(H8="Muy Alta",L8="Mayor")),"Alto",IF(OR(AND(H8="Muy Baja",L8="Catastrófico"),AND(H8="Baja",L8="Catastrófico"),AND(H8="Media",L8="Catastrófico"),AND(H8="Alta",L8="Catastrófico"),AND(H8="Muy Alta",L8="Catastrófico")),"Extremo",""))))</f>
        <v>Alto</v>
      </c>
      <c r="O8" s="122">
        <v>1</v>
      </c>
      <c r="P8" s="147" t="s">
        <v>276</v>
      </c>
      <c r="Q8" s="126" t="str">
        <f>IF(OR(R8="Preventivo",R8="Detectivo"),"Probabilidad",IF(R8="Correctivo","Impacto",""))</f>
        <v>Probabilidad</v>
      </c>
      <c r="R8" s="127" t="s">
        <v>41</v>
      </c>
      <c r="S8" s="127" t="s">
        <v>42</v>
      </c>
      <c r="T8" s="128" t="str">
        <f>IF(AND(R8="Preventivo",S8="Automático"),"50%",IF(AND(R8="Preventivo",S8="Manual"),"40%",IF(AND(R8="Detectivo",S8="Automático"),"40%",IF(AND(R8="Detectivo",S8="Manual"),"30%",IF(AND(R8="Correctivo",S8="Automático"),"35%",IF(AND(R8="Correctivo",S8="Manual"),"25%",""))))))</f>
        <v>30%</v>
      </c>
      <c r="U8" s="127" t="s">
        <v>38</v>
      </c>
      <c r="V8" s="127" t="s">
        <v>39</v>
      </c>
      <c r="W8" s="127" t="s">
        <v>40</v>
      </c>
      <c r="X8" s="129">
        <f>_xlfn.IFERROR(IF(Q8="Probabilidad",(I8-(+I8*T8)),IF(Q8="Impacto",I8,"")),"")</f>
        <v>0.42</v>
      </c>
      <c r="Y8" s="130" t="str">
        <f>_xlfn.IFERROR(IF(X8="","",IF(X8&lt;=0.2,"Muy Baja",IF(X8&lt;=0.4,"Baja",IF(X8&lt;=0.6,"Media",IF(X8&lt;=0.8,"Alta","Muy Alta"))))),"")</f>
        <v>Media</v>
      </c>
      <c r="Z8" s="128">
        <f>+X8</f>
        <v>0.42</v>
      </c>
      <c r="AA8" s="130" t="str">
        <f>_xlfn.IFERROR(IF(AB8="","",IF(AB8&lt;=0.2,"Leve",IF(AB8&lt;=0.4,"Menor",IF(AB8&lt;=0.6,"Moderado",IF(AB8&lt;=0.8,"Mayor","Catastrófico"))))),"")</f>
        <v>Mayor</v>
      </c>
      <c r="AB8" s="152">
        <f>_xlfn.IFERROR(IF(Q8="Impacto",(M8-(+M8*T8)),IF(Q8="Probabilidad",M8,"")),"")</f>
        <v>0.8</v>
      </c>
      <c r="AC8" s="131" t="str">
        <f>_xlfn.IFERROR(IF(OR(AND(Y8="Muy Baja",AA8="Leve"),AND(Y8="Muy Baja",AA8="Menor"),AND(Y8="Baja",AA8="Leve")),"Bajo",IF(OR(AND(Y8="Muy baja",AA8="Moderado"),AND(Y8="Baja",AA8="Menor"),AND(Y8="Baja",AA8="Moderado"),AND(Y8="Media",AA8="Leve"),AND(Y8="Media",AA8="Menor"),AND(Y8="Media",AA8="Moderado"),AND(Y8="Alta",AA8="Leve"),AND(Y8="Alta",AA8="Menor")),"Moderado",IF(OR(AND(Y8="Muy Baja",AA8="Mayor"),AND(Y8="Baja",AA8="Mayor"),AND(Y8="Media",AA8="Mayor"),AND(Y8="Alta",AA8="Moderado"),AND(Y8="Alta",AA8="Mayor"),AND(Y8="Muy Alta",AA8="Leve"),AND(Y8="Muy Alta",AA8="Menor"),AND(Y8="Muy Alta",AA8="Moderado"),AND(Y8="Muy Alta",AA8="Mayor")),"Alto",IF(OR(AND(Y8="Muy Baja",AA8="Catastrófico"),AND(Y8="Baja",AA8="Catastrófico"),AND(Y8="Media",AA8="Catastrófico"),AND(Y8="Alta",AA8="Catastrófico"),AND(Y8="Muy Alta",AA8="Catastrófico")),"Extremo","")))),"")</f>
        <v>Alto</v>
      </c>
      <c r="AD8" s="127" t="s">
        <v>90</v>
      </c>
      <c r="AE8" s="147" t="s">
        <v>277</v>
      </c>
      <c r="AF8" s="143" t="s">
        <v>278</v>
      </c>
      <c r="AG8" s="149">
        <v>44958</v>
      </c>
      <c r="AH8" s="153" t="s">
        <v>47</v>
      </c>
      <c r="AI8" s="150" t="s">
        <v>47</v>
      </c>
      <c r="AJ8" s="137"/>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row>
    <row r="9" spans="1:68" s="10" customFormat="1" ht="89.25">
      <c r="A9" s="136">
        <v>3</v>
      </c>
      <c r="B9" s="132" t="s">
        <v>34</v>
      </c>
      <c r="C9" s="143" t="s">
        <v>365</v>
      </c>
      <c r="D9" s="132" t="s">
        <v>279</v>
      </c>
      <c r="E9" s="143" t="s">
        <v>280</v>
      </c>
      <c r="F9" s="132" t="s">
        <v>86</v>
      </c>
      <c r="G9" s="151">
        <v>30</v>
      </c>
      <c r="H9" s="123" t="str">
        <f>IF(G9&lt;=0,"",IF(G9&lt;=2,"Muy Baja",IF(G9&lt;=24,"Baja",IF(G9&lt;=500,"Media",IF(G9&lt;=5000,"Alta","Muy Alta")))))</f>
        <v>Media</v>
      </c>
      <c r="I9" s="124">
        <f>IF(H9="","",IF(H9="Muy Baja",0.2,IF(H9="Baja",0.4,IF(H9="Media",0.6,IF(H9="Alta",0.8,IF(H9="Muy Alta",1,))))))</f>
        <v>0.6</v>
      </c>
      <c r="J9" s="145" t="s">
        <v>87</v>
      </c>
      <c r="K9" s="124" t="str">
        <f>IF(NOT(ISERROR(MATCH(J9,'[9]Tabla Impacto'!$B$221:$B$223,0))),'[9]Tabla Impacto'!$F$223&amp;"Por favor no seleccionar los criterios de impacto(Afectación Económica o presupuestal y Pérdida Reputacional)",J9)</f>
        <v>     El riesgo afecta la imagen de de la entidad con efecto publicitario sostenido a nivel de sector administrativo, nivel departamental o municipal</v>
      </c>
      <c r="L9" s="123" t="str">
        <f>IF(OR(K9='[9]Tabla Impacto'!$C$11,K9='[9]Tabla Impacto'!$D$11),"Leve",IF(OR(K9='[9]Tabla Impacto'!$C$12,K9='[9]Tabla Impacto'!$D$12),"Menor",IF(OR(K9='[9]Tabla Impacto'!$C$13,K9='[9]Tabla Impacto'!$D$13),"Moderado",IF(OR(K9='[9]Tabla Impacto'!$C$14,K9='[9]Tabla Impacto'!$D$14),"Mayor",IF(OR(K9='[9]Tabla Impacto'!$C$15,K9='[9]Tabla Impacto'!$D$15),"Catastrófico","")))))</f>
        <v>Mayor</v>
      </c>
      <c r="M9" s="124">
        <f>IF(L9="","",IF(L9="Leve",0.2,IF(L9="Menor",0.4,IF(L9="Moderado",0.6,IF(L9="Mayor",0.8,IF(L9="Catastrófico",1,))))))</f>
        <v>0.8</v>
      </c>
      <c r="N9" s="125"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Alto</v>
      </c>
      <c r="O9" s="122">
        <v>1</v>
      </c>
      <c r="P9" s="147" t="s">
        <v>281</v>
      </c>
      <c r="Q9" s="126" t="str">
        <f>IF(OR(R9="Preventivo",R9="Detectivo"),"Probabilidad",IF(R9="Correctivo","Impacto",""))</f>
        <v>Probabilidad</v>
      </c>
      <c r="R9" s="127" t="s">
        <v>41</v>
      </c>
      <c r="S9" s="127" t="s">
        <v>42</v>
      </c>
      <c r="T9" s="128" t="str">
        <f>IF(AND(R9="Preventivo",S9="Automático"),"50%",IF(AND(R9="Preventivo",S9="Manual"),"40%",IF(AND(R9="Detectivo",S9="Automático"),"40%",IF(AND(R9="Detectivo",S9="Manual"),"30%",IF(AND(R9="Correctivo",S9="Automático"),"35%",IF(AND(R9="Correctivo",S9="Manual"),"25%",""))))))</f>
        <v>30%</v>
      </c>
      <c r="U9" s="127" t="s">
        <v>38</v>
      </c>
      <c r="V9" s="127" t="s">
        <v>39</v>
      </c>
      <c r="W9" s="127" t="s">
        <v>40</v>
      </c>
      <c r="X9" s="154">
        <f>_xlfn.IFERROR(IF(AND(Q8="Probabilidad",Q9="Probabilidad"),(Z8-(+Z8*T9)),IF(Q9="Probabilidad",(I8-(+I8*T9)),IF(Q9="Impacto",Z8,""))),"")</f>
        <v>0.294</v>
      </c>
      <c r="Y9" s="130" t="str">
        <f>_xlfn.IFERROR(IF(X9="","",IF(X9&lt;=0.2,"Muy Baja",IF(X9&lt;=0.4,"Baja",IF(X9&lt;=0.6,"Media",IF(X9&lt;=0.8,"Alta","Muy Alta"))))),"")</f>
        <v>Baja</v>
      </c>
      <c r="Z9" s="128">
        <f>+X9</f>
        <v>0.294</v>
      </c>
      <c r="AA9" s="130" t="str">
        <f>_xlfn.IFERROR(IF(AB9="","",IF(AB9&lt;=0.2,"Leve",IF(AB9&lt;=0.4,"Menor",IF(AB9&lt;=0.6,"Moderado",IF(AB9&lt;=0.8,"Mayor","Catastrófico"))))),"")</f>
        <v>Mayor</v>
      </c>
      <c r="AB9" s="152">
        <f>_xlfn.IFERROR(IF(AND(Q8="Impacto",Q9="Impacto"),(AB8-(+AB8*T9)),IF(Q9="Impacto",(M8-(+M8*T9)),IF(Q9="Probabilidad",AB8,""))),"")</f>
        <v>0.8</v>
      </c>
      <c r="AC9" s="131" t="str">
        <f>_xlfn.IFERROR(IF(OR(AND(Y9="Muy Baja",AA9="Leve"),AND(Y9="Muy Baja",AA9="Menor"),AND(Y9="Baja",AA9="Leve")),"Bajo",IF(OR(AND(Y9="Muy baja",AA9="Moderado"),AND(Y9="Baja",AA9="Menor"),AND(Y9="Baja",AA9="Moderado"),AND(Y9="Media",AA9="Leve"),AND(Y9="Media",AA9="Menor"),AND(Y9="Media",AA9="Moderado"),AND(Y9="Alta",AA9="Leve"),AND(Y9="Alta",AA9="Menor")),"Moderado",IF(OR(AND(Y9="Muy Baja",AA9="Mayor"),AND(Y9="Baja",AA9="Mayor"),AND(Y9="Media",AA9="Mayor"),AND(Y9="Alta",AA9="Moderado"),AND(Y9="Alta",AA9="Mayor"),AND(Y9="Muy Alta",AA9="Leve"),AND(Y9="Muy Alta",AA9="Menor"),AND(Y9="Muy Alta",AA9="Moderado"),AND(Y9="Muy Alta",AA9="Mayor")),"Alto",IF(OR(AND(Y9="Muy Baja",AA9="Catastrófico"),AND(Y9="Baja",AA9="Catastrófico"),AND(Y9="Media",AA9="Catastrófico"),AND(Y9="Alta",AA9="Catastrófico"),AND(Y9="Muy Alta",AA9="Catastrófico")),"Extremo","")))),"")</f>
        <v>Alto</v>
      </c>
      <c r="AD9" s="127" t="s">
        <v>155</v>
      </c>
      <c r="AE9" s="147" t="s">
        <v>282</v>
      </c>
      <c r="AF9" s="143" t="s">
        <v>278</v>
      </c>
      <c r="AG9" s="149">
        <v>44958</v>
      </c>
      <c r="AH9" s="132" t="s">
        <v>273</v>
      </c>
      <c r="AI9" s="150" t="s">
        <v>260</v>
      </c>
      <c r="AJ9" s="137"/>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row>
    <row r="10" spans="1:68" s="75" customFormat="1" ht="182.25" thickBot="1">
      <c r="A10" s="155">
        <v>4</v>
      </c>
      <c r="B10" s="156" t="s">
        <v>34</v>
      </c>
      <c r="C10" s="156" t="s">
        <v>283</v>
      </c>
      <c r="D10" s="156" t="s">
        <v>284</v>
      </c>
      <c r="E10" s="157" t="s">
        <v>285</v>
      </c>
      <c r="F10" s="156" t="s">
        <v>86</v>
      </c>
      <c r="G10" s="156">
        <v>30</v>
      </c>
      <c r="H10" s="158" t="str">
        <f>IF(G10&lt;=0,"",IF(G10&lt;=2,"Muy Baja",IF(G10&lt;=24,"Baja",IF(G10&lt;=500,"Media",IF(G10&lt;=5000,"Alta","Muy Alta")))))</f>
        <v>Media</v>
      </c>
      <c r="I10" s="159">
        <f>IF(H10="","",IF(H10="Muy Baja",0.2,IF(H10="Baja",0.4,IF(H10="Media",0.6,IF(H10="Alta",0.8,IF(H10="Muy Alta",1,))))))</f>
        <v>0.6</v>
      </c>
      <c r="J10" s="160" t="s">
        <v>87</v>
      </c>
      <c r="K10" s="159" t="str">
        <f>IF(NOT(ISERROR(MATCH(J10,'[9]Tabla Impacto'!$B$221:$B$223,0))),'[9]Tabla Impacto'!$F$223&amp;"Por favor no seleccionar los criterios de impacto(Afectación Económica o presupuestal y Pérdida Reputacional)",J10)</f>
        <v>     El riesgo afecta la imagen de de la entidad con efecto publicitario sostenido a nivel de sector administrativo, nivel departamental o municipal</v>
      </c>
      <c r="L10" s="158" t="str">
        <f>IF(OR(K10='[9]Tabla Impacto'!$C$11,K10='[9]Tabla Impacto'!$D$11),"Leve",IF(OR(K10='[9]Tabla Impacto'!$C$12,K10='[9]Tabla Impacto'!$D$12),"Menor",IF(OR(K10='[9]Tabla Impacto'!$C$13,K10='[9]Tabla Impacto'!$D$13),"Moderado",IF(OR(K10='[9]Tabla Impacto'!$C$14,K10='[9]Tabla Impacto'!$D$14),"Mayor",IF(OR(K10='[9]Tabla Impacto'!$C$15,K10='[9]Tabla Impacto'!$D$15),"Catastrófico","")))))</f>
        <v>Mayor</v>
      </c>
      <c r="M10" s="159">
        <f>IF(L10="","",IF(L10="Leve",0.2,IF(L10="Menor",0.4,IF(L10="Moderado",0.6,IF(L10="Mayor",0.8,IF(L10="Catastrófico",1,))))))</f>
        <v>0.8</v>
      </c>
      <c r="N10" s="161"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162">
        <v>1</v>
      </c>
      <c r="P10" s="156" t="s">
        <v>286</v>
      </c>
      <c r="Q10" s="163" t="str">
        <f>IF(OR(R10="Preventivo",R10="Detectivo"),"Probabilidad",IF(R10="Correctivo","Impacto",""))</f>
        <v>Impacto</v>
      </c>
      <c r="R10" s="164" t="s">
        <v>52</v>
      </c>
      <c r="S10" s="164" t="s">
        <v>42</v>
      </c>
      <c r="T10" s="159" t="str">
        <f>IF(AND(R10="Preventivo",S10="Automático"),"50%",IF(AND(R10="Preventivo",S10="Manual"),"40%",IF(AND(R10="Detectivo",S10="Automático"),"40%",IF(AND(R10="Detectivo",S10="Manual"),"30%",IF(AND(R10="Correctivo",S10="Automático"),"35%",IF(AND(R10="Correctivo",S10="Manual"),"25%",""))))))</f>
        <v>25%</v>
      </c>
      <c r="U10" s="164" t="s">
        <v>38</v>
      </c>
      <c r="V10" s="164" t="s">
        <v>39</v>
      </c>
      <c r="W10" s="164" t="s">
        <v>40</v>
      </c>
      <c r="X10" s="165">
        <f>_xlfn.IFERROR(IF(AND(Q9="Probabilidad",Q10="Probabilidad"),(Z9-(+Z9*T10)),IF(AND(Q9="Impacto",Q10="Probabilidad"),(Z8-(+Z8*T10)),IF(Q10="Impacto",Z9,""))),"")</f>
        <v>0.294</v>
      </c>
      <c r="Y10" s="166" t="str">
        <f>_xlfn.IFERROR(IF(X10="","",IF(X10&lt;=0.2,"Muy Baja",IF(X10&lt;=0.4,"Baja",IF(X10&lt;=0.6,"Media",IF(X10&lt;=0.8,"Alta","Muy Alta"))))),"")</f>
        <v>Baja</v>
      </c>
      <c r="Z10" s="159">
        <f>+X10</f>
        <v>0.294</v>
      </c>
      <c r="AA10" s="166" t="str">
        <f>_xlfn.IFERROR(IF(AB10="","",IF(AB10&lt;=0.2,"Leve",IF(AB10&lt;=0.4,"Menor",IF(AB10&lt;=0.6,"Moderado",IF(AB10&lt;=0.8,"Mayor","Catastrófico"))))),"")</f>
        <v>Moderado</v>
      </c>
      <c r="AB10" s="167">
        <f>_xlfn.IFERROR(IF(AND(Q9="Impacto",Q10="Impacto"),(AB9-(+AB9*T10)),IF(AND(Q9="Probabilidad",Q10="Impacto"),(AB8-(+AB8*T10)),IF(Q10="Probabilidad",AB9,""))),"")</f>
        <v>0.6000000000000001</v>
      </c>
      <c r="AC10" s="168" t="str">
        <f>_xlfn.IFERROR(IF(OR(AND(Y10="Muy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64" t="s">
        <v>155</v>
      </c>
      <c r="AE10" s="156" t="s">
        <v>287</v>
      </c>
      <c r="AF10" s="156" t="s">
        <v>288</v>
      </c>
      <c r="AG10" s="169">
        <v>45017</v>
      </c>
      <c r="AH10" s="156" t="s">
        <v>289</v>
      </c>
      <c r="AI10" s="156" t="s">
        <v>289</v>
      </c>
      <c r="AJ10" s="170"/>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row>
  </sheetData>
  <sheetProtection/>
  <mergeCells count="43">
    <mergeCell ref="AI5:AI6"/>
    <mergeCell ref="AJ5:AJ6"/>
    <mergeCell ref="AC5:AC6"/>
    <mergeCell ref="AD5:AD6"/>
    <mergeCell ref="AE5:AE6"/>
    <mergeCell ref="AF5:AF6"/>
    <mergeCell ref="AG5:AG6"/>
    <mergeCell ref="AH5:AH6"/>
    <mergeCell ref="R5:W5"/>
    <mergeCell ref="X5:X6"/>
    <mergeCell ref="Y5:Y6"/>
    <mergeCell ref="Z5:Z6"/>
    <mergeCell ref="AA5:AA6"/>
    <mergeCell ref="AB5:AB6"/>
    <mergeCell ref="L5:L6"/>
    <mergeCell ref="M5:M6"/>
    <mergeCell ref="N5:N6"/>
    <mergeCell ref="O5:O6"/>
    <mergeCell ref="P5:P6"/>
    <mergeCell ref="Q5:Q6"/>
    <mergeCell ref="F5:F6"/>
    <mergeCell ref="G5:G6"/>
    <mergeCell ref="H5:H6"/>
    <mergeCell ref="I5:I6"/>
    <mergeCell ref="J5:J6"/>
    <mergeCell ref="K5:K6"/>
    <mergeCell ref="A4:G4"/>
    <mergeCell ref="H4:N4"/>
    <mergeCell ref="O4:W4"/>
    <mergeCell ref="X4:AD4"/>
    <mergeCell ref="AE4:AJ4"/>
    <mergeCell ref="A5:A6"/>
    <mergeCell ref="B5:B6"/>
    <mergeCell ref="C5:C6"/>
    <mergeCell ref="D5:D6"/>
    <mergeCell ref="E5:E6"/>
    <mergeCell ref="A1:B1"/>
    <mergeCell ref="C1:N1"/>
    <mergeCell ref="O1:Q1"/>
    <mergeCell ref="A2:B2"/>
    <mergeCell ref="C2:N2"/>
    <mergeCell ref="A3:B3"/>
    <mergeCell ref="C3:N3"/>
  </mergeCells>
  <conditionalFormatting sqref="H7 Y8:Y10">
    <cfRule type="cellIs" priority="25" dxfId="5" operator="equal">
      <formula>"Muy Alta"</formula>
    </cfRule>
    <cfRule type="cellIs" priority="26" dxfId="4" operator="equal">
      <formula>"Alta"</formula>
    </cfRule>
    <cfRule type="cellIs" priority="27" dxfId="3" operator="equal">
      <formula>"Media"</formula>
    </cfRule>
    <cfRule type="cellIs" priority="28" dxfId="387" operator="equal">
      <formula>"Baja"</formula>
    </cfRule>
    <cfRule type="cellIs" priority="29" dxfId="388" operator="equal">
      <formula>"Muy Baja"</formula>
    </cfRule>
  </conditionalFormatting>
  <conditionalFormatting sqref="L7:L10 AA7:AA10">
    <cfRule type="cellIs" priority="20" dxfId="5" operator="equal">
      <formula>"Catastrófico"</formula>
    </cfRule>
    <cfRule type="cellIs" priority="21" dxfId="4" operator="equal">
      <formula>"Mayor"</formula>
    </cfRule>
    <cfRule type="cellIs" priority="22" dxfId="3" operator="equal">
      <formula>"Moderado"</formula>
    </cfRule>
    <cfRule type="cellIs" priority="23" dxfId="387" operator="equal">
      <formula>"Menor"</formula>
    </cfRule>
    <cfRule type="cellIs" priority="24" dxfId="388" operator="equal">
      <formula>"Leve"</formula>
    </cfRule>
  </conditionalFormatting>
  <conditionalFormatting sqref="N7 AC7:AC10">
    <cfRule type="cellIs" priority="16" dxfId="2" operator="equal">
      <formula>"Extremo"</formula>
    </cfRule>
    <cfRule type="cellIs" priority="17" dxfId="1" operator="equal">
      <formula>"Alto"</formula>
    </cfRule>
    <cfRule type="cellIs" priority="18" dxfId="0" operator="equal">
      <formula>"Moderado"</formula>
    </cfRule>
    <cfRule type="cellIs" priority="19" dxfId="388" operator="equal">
      <formula>"Bajo"</formula>
    </cfRule>
  </conditionalFormatting>
  <conditionalFormatting sqref="Y7">
    <cfRule type="cellIs" priority="11" dxfId="5" operator="equal">
      <formula>"Muy Alta"</formula>
    </cfRule>
    <cfRule type="cellIs" priority="12" dxfId="4" operator="equal">
      <formula>"Alta"</formula>
    </cfRule>
    <cfRule type="cellIs" priority="13" dxfId="3" operator="equal">
      <formula>"Media"</formula>
    </cfRule>
    <cfRule type="cellIs" priority="14" dxfId="387" operator="equal">
      <formula>"Baja"</formula>
    </cfRule>
    <cfRule type="cellIs" priority="15" dxfId="388" operator="equal">
      <formula>"Muy Baja"</formula>
    </cfRule>
  </conditionalFormatting>
  <conditionalFormatting sqref="H8:H10">
    <cfRule type="cellIs" priority="6" dxfId="5" operator="equal">
      <formula>"Muy Alta"</formula>
    </cfRule>
    <cfRule type="cellIs" priority="7" dxfId="4" operator="equal">
      <formula>"Alta"</formula>
    </cfRule>
    <cfRule type="cellIs" priority="8" dxfId="3" operator="equal">
      <formula>"Media"</formula>
    </cfRule>
    <cfRule type="cellIs" priority="9" dxfId="387" operator="equal">
      <formula>"Baja"</formula>
    </cfRule>
    <cfRule type="cellIs" priority="10" dxfId="388" operator="equal">
      <formula>"Muy Baja"</formula>
    </cfRule>
  </conditionalFormatting>
  <conditionalFormatting sqref="N8:N10">
    <cfRule type="cellIs" priority="2" dxfId="2" operator="equal">
      <formula>"Extremo"</formula>
    </cfRule>
    <cfRule type="cellIs" priority="3" dxfId="1" operator="equal">
      <formula>"Alto"</formula>
    </cfRule>
    <cfRule type="cellIs" priority="4" dxfId="0" operator="equal">
      <formula>"Moderado"</formula>
    </cfRule>
    <cfRule type="cellIs" priority="5" dxfId="388" operator="equal">
      <formula>"Bajo"</formula>
    </cfRule>
  </conditionalFormatting>
  <conditionalFormatting sqref="K7:K10">
    <cfRule type="containsText" priority="1" dxfId="389" operator="containsText" text="❌">
      <formula>NOT(ISERROR(SEARCH("❌",K7)))</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P16"/>
  <sheetViews>
    <sheetView zoomScalePageLayoutView="0" workbookViewId="0" topLeftCell="A15">
      <selection activeCell="A7" sqref="A7"/>
    </sheetView>
  </sheetViews>
  <sheetFormatPr defaultColWidth="11.421875" defaultRowHeight="15"/>
  <cols>
    <col min="1" max="1" width="4.00390625" style="85" bestFit="1" customWidth="1"/>
    <col min="2" max="2" width="14.140625" style="85" customWidth="1"/>
    <col min="3" max="3" width="21.421875" style="85" customWidth="1"/>
    <col min="4" max="4" width="30.7109375" style="85" customWidth="1"/>
    <col min="5" max="5" width="41.8515625" style="79" customWidth="1"/>
    <col min="6" max="6" width="19.00390625" style="85" customWidth="1"/>
    <col min="7" max="7" width="17.8515625" style="79" customWidth="1"/>
    <col min="8" max="8" width="16.57421875" style="79" customWidth="1"/>
    <col min="9" max="9" width="6.28125" style="79" bestFit="1" customWidth="1"/>
    <col min="10" max="10" width="27.28125" style="79" bestFit="1" customWidth="1"/>
    <col min="11" max="11" width="30.57421875" style="79" hidden="1" customWidth="1"/>
    <col min="12" max="12" width="17.57421875" style="79" customWidth="1"/>
    <col min="13" max="13" width="6.28125" style="79" bestFit="1" customWidth="1"/>
    <col min="14" max="14" width="16.00390625" style="79" customWidth="1"/>
    <col min="15" max="15" width="5.8515625" style="79" customWidth="1"/>
    <col min="16" max="16" width="31.00390625" style="79" customWidth="1"/>
    <col min="17" max="17" width="15.140625" style="79" bestFit="1" customWidth="1"/>
    <col min="18" max="18" width="6.8515625" style="79" customWidth="1"/>
    <col min="19" max="19" width="5.00390625" style="79" customWidth="1"/>
    <col min="20" max="20" width="5.57421875" style="79" customWidth="1"/>
    <col min="21" max="21" width="7.140625" style="79" customWidth="1"/>
    <col min="22" max="22" width="6.7109375" style="79" customWidth="1"/>
    <col min="23" max="23" width="7.57421875" style="79" customWidth="1"/>
    <col min="24" max="24" width="38.28125" style="79" hidden="1" customWidth="1"/>
    <col min="25" max="25" width="8.7109375" style="79" customWidth="1"/>
    <col min="26" max="26" width="10.421875" style="79" customWidth="1"/>
    <col min="27" max="27" width="9.28125" style="79" customWidth="1"/>
    <col min="28" max="28" width="9.140625" style="79" customWidth="1"/>
    <col min="29" max="29" width="8.421875" style="79" customWidth="1"/>
    <col min="30" max="30" width="7.28125" style="79" customWidth="1"/>
    <col min="31" max="31" width="41.57421875" style="79" customWidth="1"/>
    <col min="32" max="32" width="18.8515625" style="79" customWidth="1"/>
    <col min="33" max="33" width="16.8515625" style="79" customWidth="1"/>
    <col min="34" max="34" width="14.8515625" style="79" customWidth="1"/>
    <col min="35" max="35" width="18.57421875" style="79" customWidth="1"/>
    <col min="36" max="36" width="21.00390625" style="79" customWidth="1"/>
    <col min="37" max="16384" width="11.421875" style="79" customWidth="1"/>
  </cols>
  <sheetData>
    <row r="1" spans="1:68" ht="26.25" customHeight="1">
      <c r="A1" s="315" t="s">
        <v>1</v>
      </c>
      <c r="B1" s="316"/>
      <c r="C1" s="381" t="s">
        <v>58</v>
      </c>
      <c r="D1" s="381"/>
      <c r="E1" s="381"/>
      <c r="F1" s="381"/>
      <c r="G1" s="381"/>
      <c r="H1" s="381"/>
      <c r="I1" s="381"/>
      <c r="J1" s="381"/>
      <c r="K1" s="381"/>
      <c r="L1" s="381"/>
      <c r="M1" s="381"/>
      <c r="N1" s="381"/>
      <c r="O1" s="318"/>
      <c r="P1" s="318"/>
      <c r="Q1" s="318"/>
      <c r="R1" s="138"/>
      <c r="S1" s="138"/>
      <c r="T1" s="138"/>
      <c r="U1" s="138"/>
      <c r="V1" s="138"/>
      <c r="W1" s="138"/>
      <c r="X1" s="138"/>
      <c r="Y1" s="138"/>
      <c r="Z1" s="138"/>
      <c r="AA1" s="138"/>
      <c r="AB1" s="138"/>
      <c r="AC1" s="138"/>
      <c r="AD1" s="138"/>
      <c r="AE1" s="138"/>
      <c r="AF1" s="138"/>
      <c r="AG1" s="138"/>
      <c r="AH1" s="138"/>
      <c r="AI1" s="138"/>
      <c r="AJ1" s="139"/>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row>
    <row r="2" spans="1:68" ht="23.25" customHeight="1">
      <c r="A2" s="319" t="s">
        <v>5</v>
      </c>
      <c r="B2" s="320"/>
      <c r="C2" s="380" t="s">
        <v>337</v>
      </c>
      <c r="D2" s="380"/>
      <c r="E2" s="380"/>
      <c r="F2" s="380"/>
      <c r="G2" s="380"/>
      <c r="H2" s="380"/>
      <c r="I2" s="380"/>
      <c r="J2" s="380"/>
      <c r="K2" s="380"/>
      <c r="L2" s="380"/>
      <c r="M2" s="380"/>
      <c r="N2" s="380"/>
      <c r="O2" s="380"/>
      <c r="P2" s="380"/>
      <c r="Q2" s="380"/>
      <c r="R2" s="380"/>
      <c r="S2" s="380"/>
      <c r="T2" s="380"/>
      <c r="U2" s="380"/>
      <c r="V2" s="380"/>
      <c r="W2" s="380"/>
      <c r="X2" s="380"/>
      <c r="Y2" s="380"/>
      <c r="Z2" s="380"/>
      <c r="AA2" s="380"/>
      <c r="AB2" s="140"/>
      <c r="AC2" s="140"/>
      <c r="AD2" s="140"/>
      <c r="AE2" s="140"/>
      <c r="AF2" s="140"/>
      <c r="AG2" s="140"/>
      <c r="AH2" s="140"/>
      <c r="AI2" s="140"/>
      <c r="AJ2" s="141"/>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row>
    <row r="3" spans="1:68" ht="22.5" customHeight="1">
      <c r="A3" s="319" t="s">
        <v>6</v>
      </c>
      <c r="B3" s="320"/>
      <c r="C3" s="216" t="s">
        <v>338</v>
      </c>
      <c r="D3" s="216"/>
      <c r="E3" s="216"/>
      <c r="F3" s="216"/>
      <c r="G3" s="216"/>
      <c r="H3" s="216"/>
      <c r="I3" s="216"/>
      <c r="J3" s="216"/>
      <c r="K3" s="216"/>
      <c r="L3" s="216"/>
      <c r="M3" s="216"/>
      <c r="N3" s="216"/>
      <c r="O3" s="216"/>
      <c r="P3" s="216"/>
      <c r="Q3" s="216"/>
      <c r="R3" s="216"/>
      <c r="S3" s="216"/>
      <c r="T3" s="216"/>
      <c r="U3" s="216"/>
      <c r="V3" s="216"/>
      <c r="W3" s="216"/>
      <c r="X3" s="216"/>
      <c r="Y3" s="216"/>
      <c r="Z3" s="216"/>
      <c r="AA3" s="216"/>
      <c r="AB3" s="140"/>
      <c r="AC3" s="140"/>
      <c r="AD3" s="140"/>
      <c r="AE3" s="140"/>
      <c r="AF3" s="140"/>
      <c r="AG3" s="140"/>
      <c r="AH3" s="140"/>
      <c r="AI3" s="140"/>
      <c r="AJ3" s="141"/>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row>
    <row r="4" spans="1:68" ht="16.5">
      <c r="A4" s="322" t="s">
        <v>7</v>
      </c>
      <c r="B4" s="323"/>
      <c r="C4" s="323"/>
      <c r="D4" s="323"/>
      <c r="E4" s="323"/>
      <c r="F4" s="323"/>
      <c r="G4" s="323"/>
      <c r="H4" s="323" t="s">
        <v>2</v>
      </c>
      <c r="I4" s="323"/>
      <c r="J4" s="323"/>
      <c r="K4" s="323"/>
      <c r="L4" s="323"/>
      <c r="M4" s="323"/>
      <c r="N4" s="323"/>
      <c r="O4" s="323" t="s">
        <v>3</v>
      </c>
      <c r="P4" s="323"/>
      <c r="Q4" s="323"/>
      <c r="R4" s="323"/>
      <c r="S4" s="323"/>
      <c r="T4" s="323"/>
      <c r="U4" s="323"/>
      <c r="V4" s="323"/>
      <c r="W4" s="323"/>
      <c r="X4" s="323" t="s">
        <v>4</v>
      </c>
      <c r="Y4" s="323"/>
      <c r="Z4" s="323"/>
      <c r="AA4" s="323"/>
      <c r="AB4" s="323"/>
      <c r="AC4" s="323"/>
      <c r="AD4" s="323"/>
      <c r="AE4" s="323" t="s">
        <v>75</v>
      </c>
      <c r="AF4" s="323"/>
      <c r="AG4" s="323"/>
      <c r="AH4" s="323"/>
      <c r="AI4" s="323"/>
      <c r="AJ4" s="324"/>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row>
    <row r="5" spans="1:68" ht="16.5" customHeight="1">
      <c r="A5" s="325" t="s">
        <v>76</v>
      </c>
      <c r="B5" s="323" t="s">
        <v>8</v>
      </c>
      <c r="C5" s="326" t="s">
        <v>9</v>
      </c>
      <c r="D5" s="326" t="s">
        <v>10</v>
      </c>
      <c r="E5" s="323" t="s">
        <v>11</v>
      </c>
      <c r="F5" s="326" t="s">
        <v>12</v>
      </c>
      <c r="G5" s="326" t="s">
        <v>13</v>
      </c>
      <c r="H5" s="326" t="s">
        <v>14</v>
      </c>
      <c r="I5" s="323" t="s">
        <v>15</v>
      </c>
      <c r="J5" s="326" t="s">
        <v>16</v>
      </c>
      <c r="K5" s="326" t="s">
        <v>17</v>
      </c>
      <c r="L5" s="326" t="s">
        <v>18</v>
      </c>
      <c r="M5" s="323" t="s">
        <v>15</v>
      </c>
      <c r="N5" s="326" t="s">
        <v>19</v>
      </c>
      <c r="O5" s="327" t="s">
        <v>20</v>
      </c>
      <c r="P5" s="326" t="s">
        <v>21</v>
      </c>
      <c r="Q5" s="326" t="s">
        <v>22</v>
      </c>
      <c r="R5" s="326" t="s">
        <v>77</v>
      </c>
      <c r="S5" s="326"/>
      <c r="T5" s="326"/>
      <c r="U5" s="326"/>
      <c r="V5" s="326"/>
      <c r="W5" s="326"/>
      <c r="X5" s="327" t="s">
        <v>23</v>
      </c>
      <c r="Y5" s="327" t="s">
        <v>31</v>
      </c>
      <c r="Z5" s="327" t="s">
        <v>15</v>
      </c>
      <c r="AA5" s="327" t="s">
        <v>32</v>
      </c>
      <c r="AB5" s="327" t="s">
        <v>15</v>
      </c>
      <c r="AC5" s="327" t="s">
        <v>33</v>
      </c>
      <c r="AD5" s="327" t="s">
        <v>24</v>
      </c>
      <c r="AE5" s="326" t="s">
        <v>75</v>
      </c>
      <c r="AF5" s="326" t="s">
        <v>78</v>
      </c>
      <c r="AG5" s="326" t="s">
        <v>79</v>
      </c>
      <c r="AH5" s="326" t="s">
        <v>80</v>
      </c>
      <c r="AI5" s="326" t="s">
        <v>81</v>
      </c>
      <c r="AJ5" s="328" t="s">
        <v>82</v>
      </c>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row>
    <row r="6" spans="1:68" s="81" customFormat="1" ht="94.5" customHeight="1">
      <c r="A6" s="325"/>
      <c r="B6" s="323"/>
      <c r="C6" s="326"/>
      <c r="D6" s="326"/>
      <c r="E6" s="323"/>
      <c r="F6" s="326"/>
      <c r="G6" s="326"/>
      <c r="H6" s="326"/>
      <c r="I6" s="323"/>
      <c r="J6" s="326"/>
      <c r="K6" s="326"/>
      <c r="L6" s="323"/>
      <c r="M6" s="323"/>
      <c r="N6" s="326"/>
      <c r="O6" s="327"/>
      <c r="P6" s="326"/>
      <c r="Q6" s="326"/>
      <c r="R6" s="142" t="s">
        <v>25</v>
      </c>
      <c r="S6" s="142" t="s">
        <v>26</v>
      </c>
      <c r="T6" s="142" t="s">
        <v>27</v>
      </c>
      <c r="U6" s="142" t="s">
        <v>28</v>
      </c>
      <c r="V6" s="142" t="s">
        <v>29</v>
      </c>
      <c r="W6" s="142" t="s">
        <v>30</v>
      </c>
      <c r="X6" s="327"/>
      <c r="Y6" s="327"/>
      <c r="Z6" s="327"/>
      <c r="AA6" s="327"/>
      <c r="AB6" s="327"/>
      <c r="AC6" s="327"/>
      <c r="AD6" s="327"/>
      <c r="AE6" s="326"/>
      <c r="AF6" s="326"/>
      <c r="AG6" s="326"/>
      <c r="AH6" s="326"/>
      <c r="AI6" s="326"/>
      <c r="AJ6" s="328"/>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row>
    <row r="7" spans="1:68" ht="92.25" customHeight="1">
      <c r="A7" s="222">
        <v>1</v>
      </c>
      <c r="B7" s="195" t="s">
        <v>43</v>
      </c>
      <c r="C7" s="82" t="s">
        <v>290</v>
      </c>
      <c r="D7" s="82" t="s">
        <v>291</v>
      </c>
      <c r="E7" s="83" t="str">
        <f>+CONCATENATE(B7," ",C7," ",D7)</f>
        <v>Reputacional Por respuesta extemporanea a los ciudadanos que interponen sus Peticiones, Quejas o Reclamos.
 Debido al poco seguimiento realizado a las alertas emitidas por el Sistema de Atención al Ciudadano. </v>
      </c>
      <c r="F7" s="195" t="s">
        <v>86</v>
      </c>
      <c r="G7" s="217">
        <v>360</v>
      </c>
      <c r="H7" s="123" t="str">
        <f>IF(G7&lt;=0,"",IF(G7&lt;=2,"Muy Baja",IF(G7&lt;=24,"Baja",IF(G7&lt;=500,"Media",IF(G7&lt;=5000,"Alta","Muy Alta")))))</f>
        <v>Media</v>
      </c>
      <c r="I7" s="124">
        <f>IF(H7="","",IF(H7="Muy Baja",0.2,IF(H7="Baja",0.4,IF(H7="Media",0.6,IF(H7="Alta",0.8,IF(H7="Muy Alta",1,))))))</f>
        <v>0.6</v>
      </c>
      <c r="J7" s="198" t="s">
        <v>197</v>
      </c>
      <c r="K7" s="197" t="str">
        <f>IF(NOT(ISERROR(MATCH(J7,'[10]Tabla Impacto'!$B$221:$B$223,0))),'[10]Tabla Impacto'!$F$223&amp;"Por favor no seleccionar los criterios de impacto(Afectación Económica o presupuestal y Pérdida Reputacional)",J7)</f>
        <v>     El riesgo afecta la imagen de la entidad con algunos usuarios de relevancia frente al logro de los objetivos</v>
      </c>
      <c r="L7" s="123" t="str">
        <f>IF(OR(K7='[10]Tabla Impacto'!$C$11,K7='[10]Tabla Impacto'!$D$11),"Leve",IF(OR(K7='[10]Tabla Impacto'!$C$12,K7='[10]Tabla Impacto'!$D$12),"Menor",IF(OR(K7='[10]Tabla Impacto'!$C$13,K7='[10]Tabla Impacto'!$D$13),"Moderado",IF(OR(K7='[10]Tabla Impacto'!$C$14,K7='[10]Tabla Impacto'!$D$14),"Mayor",IF(OR(K7='[10]Tabla Impacto'!$C$15,K7='[10]Tabla Impacto'!$D$15),"Catastrófico","")))))</f>
        <v>Moderado</v>
      </c>
      <c r="M7" s="124">
        <f>IF(L7="","",IF(L7="Leve",0.2,IF(L7="Menor",0.4,IF(L7="Moderado",0.6,IF(L7="Mayor",0.8,IF(L7="Catastrófico",1,))))))</f>
        <v>0.6</v>
      </c>
      <c r="N7" s="125" t="str">
        <f>IF(OR(AND(H7="Muy Baja",L7="Leve"),AND(H7="Muy Baja",L7="Menor"),AND(H7="Baja",L7="Leve")),"Bajo",IF(OR(AND(H7="Muy baja",L7="Moderado"),AND(H7="Baja",L7="Menor"),AND(H7="Baja",L7="Moderado"),AND(H7="Media",L7="Leve"),AND(H7="Media",L7="Menor"),AND(H7="Media",L7="Moderado"),AND(H7="Alta",L7="Leve"),AND(H7="Alta",L7="Menor")),"Moderado",IF(OR(AND(H7="Muy Baja",L7="Mayor"),AND(H7="Baja",L7="Mayor"),AND(H7="Media",L7="Mayor"),AND(H7="Alta",L7="Moderado"),AND(H7="Alta",L7="Mayor"),AND(H7="Muy Alta",L7="Leve"),AND(H7="Muy Alta",L7="Menor"),AND(H7="Muy Alta",L7="Moderado"),AND(H7="Muy Alta",L7="Mayor")),"Alto",IF(OR(AND(H7="Muy Baja",L7="Catastrófico"),AND(H7="Baja",L7="Catastrófico"),AND(H7="Media",L7="Catastrófico"),AND(H7="Alta",L7="Catastrófico"),AND(H7="Muy Alta",L7="Catastrófico")),"Extremo",""))))</f>
        <v>Moderado</v>
      </c>
      <c r="O7" s="122">
        <v>1</v>
      </c>
      <c r="P7" s="193" t="s">
        <v>292</v>
      </c>
      <c r="Q7" s="126" t="str">
        <f aca="true" t="shared" si="0" ref="Q7:Q16">IF(OR(R7="Preventivo",R7="Detectivo"),"Probabilidad",IF(R7="Correctivo","Impacto",""))</f>
        <v>Probabilidad</v>
      </c>
      <c r="R7" s="127" t="s">
        <v>36</v>
      </c>
      <c r="S7" s="127" t="s">
        <v>37</v>
      </c>
      <c r="T7" s="128" t="str">
        <f aca="true" t="shared" si="1" ref="T7:T16">IF(AND(R7="Preventivo",S7="Automático"),"50%",IF(AND(R7="Preventivo",S7="Manual"),"40%",IF(AND(R7="Detectivo",S7="Automático"),"40%",IF(AND(R7="Detectivo",S7="Manual"),"30%",IF(AND(R7="Correctivo",S7="Automático"),"35%",IF(AND(R7="Correctivo",S7="Manual"),"25%",""))))))</f>
        <v>50%</v>
      </c>
      <c r="U7" s="127" t="s">
        <v>38</v>
      </c>
      <c r="V7" s="127" t="s">
        <v>39</v>
      </c>
      <c r="W7" s="127" t="s">
        <v>40</v>
      </c>
      <c r="X7" s="129">
        <f>_xlfn.IFERROR(IF(Q7="Probabilidad",(I7-(+I7*T7)),IF(Q7="Impacto",I7,"")),"")</f>
        <v>0.3</v>
      </c>
      <c r="Y7" s="130" t="str">
        <f>_xlfn.IFERROR(IF(X7="","",IF(X7&lt;=0.2,"Muy Baja",IF(X7&lt;=0.4,"Baja",IF(X7&lt;=0.6,"Media",IF(X7&lt;=0.8,"Alta","Muy Alta"))))),"")</f>
        <v>Baja</v>
      </c>
      <c r="Z7" s="128">
        <f aca="true" t="shared" si="2" ref="Z7:Z16">+X7</f>
        <v>0.3</v>
      </c>
      <c r="AA7" s="130" t="str">
        <f>_xlfn.IFERROR(IF(AB7="","",IF(AB7&lt;=0.2,"Leve",IF(AB7&lt;=0.4,"Menor",IF(AB7&lt;=0.6,"Moderado",IF(AB7&lt;=0.8,"Mayor","Catastrófico"))))),"")</f>
        <v>Moderado</v>
      </c>
      <c r="AB7" s="128">
        <f>_xlfn.IFERROR(IF(Q7="Impacto",(M7-(+M7*T7)),IF(Q7="Probabilidad",M7,"")),"")</f>
        <v>0.6</v>
      </c>
      <c r="AC7" s="131" t="str">
        <f aca="true" t="shared" si="3" ref="AC7:AC16">_xlfn.IFERROR(IF(OR(AND(Y7="Muy Baja",AA7="Leve"),AND(Y7="Muy Baja",AA7="Menor"),AND(Y7="Baja",AA7="Leve")),"Bajo",IF(OR(AND(Y7="Muy baja",AA7="Moderado"),AND(Y7="Baja",AA7="Menor"),AND(Y7="Baja",AA7="Moderado"),AND(Y7="Media",AA7="Leve"),AND(Y7="Media",AA7="Menor"),AND(Y7="Media",AA7="Moderado"),AND(Y7="Alta",AA7="Leve"),AND(Y7="Alta",AA7="Menor")),"Moderado",IF(OR(AND(Y7="Muy Baja",AA7="Mayor"),AND(Y7="Baja",AA7="Mayor"),AND(Y7="Media",AA7="Mayor"),AND(Y7="Alta",AA7="Moderado"),AND(Y7="Alta",AA7="Mayor"),AND(Y7="Muy Alta",AA7="Leve"),AND(Y7="Muy Alta",AA7="Menor"),AND(Y7="Muy Alta",AA7="Moderado"),AND(Y7="Muy Alta",AA7="Mayor")),"Alto",IF(OR(AND(Y7="Muy Baja",AA7="Catastrófico"),AND(Y7="Baja",AA7="Catastrófico"),AND(Y7="Media",AA7="Catastrófico"),AND(Y7="Alta",AA7="Catastrófico"),AND(Y7="Muy Alta",AA7="Catastrófico")),"Extremo","")))),"")</f>
        <v>Moderado</v>
      </c>
      <c r="AD7" s="127" t="s">
        <v>155</v>
      </c>
      <c r="AE7" s="84" t="s">
        <v>293</v>
      </c>
      <c r="AF7" s="84" t="s">
        <v>294</v>
      </c>
      <c r="AG7" s="175">
        <v>44928</v>
      </c>
      <c r="AH7" s="175"/>
      <c r="AI7" s="132"/>
      <c r="AJ7" s="177"/>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row>
    <row r="8" spans="1:68" ht="84" customHeight="1">
      <c r="A8" s="222">
        <v>2</v>
      </c>
      <c r="B8" s="195" t="s">
        <v>43</v>
      </c>
      <c r="C8" s="82" t="s">
        <v>295</v>
      </c>
      <c r="D8" s="82" t="s">
        <v>296</v>
      </c>
      <c r="E8" s="83" t="str">
        <f>+CONCATENATE(B8," ",C8," ",D8)</f>
        <v>Reputacional Por el cobro en la realización de trámites al interior de la Secretaría de Educación Municipal   Debido a la poca difusión y publicidad acerca de la gratuidad de cada uno de estos trámites.</v>
      </c>
      <c r="F8" s="195" t="s">
        <v>165</v>
      </c>
      <c r="G8" s="218">
        <v>360</v>
      </c>
      <c r="H8" s="123" t="str">
        <f aca="true" t="shared" si="4" ref="H8:H16">IF(G8&lt;=0,"",IF(G8&lt;=2,"Muy Baja",IF(G8&lt;=24,"Baja",IF(G8&lt;=500,"Media",IF(G8&lt;=5000,"Alta","Muy Alta")))))</f>
        <v>Media</v>
      </c>
      <c r="I8" s="124">
        <f aca="true" t="shared" si="5" ref="I8:I16">IF(H8="","",IF(H8="Muy Baja",0.2,IF(H8="Baja",0.4,IF(H8="Media",0.6,IF(H8="Alta",0.8,IF(H8="Muy Alta",1,))))))</f>
        <v>0.6</v>
      </c>
      <c r="J8" s="198" t="s">
        <v>197</v>
      </c>
      <c r="K8" s="197" t="str">
        <f>IF(NOT(ISERROR(MATCH(J8,_xlfn.ANCHORARRAY(#REF!),0))),#REF!&amp;"Por favor no seleccionar los criterios de impacto",J8)</f>
        <v>     El riesgo afecta la imagen de la entidad con algunos usuarios de relevancia frente al logro de los objetivos</v>
      </c>
      <c r="L8" s="123" t="str">
        <f>IF(OR(K8='[10]Tabla Impacto'!$C$11,K8='[10]Tabla Impacto'!$D$11),"Leve",IF(OR(K8='[10]Tabla Impacto'!$C$12,K8='[10]Tabla Impacto'!$D$12),"Menor",IF(OR(K8='[10]Tabla Impacto'!$C$13,K8='[10]Tabla Impacto'!$D$13),"Moderado",IF(OR(K8='[10]Tabla Impacto'!$C$14,K8='[10]Tabla Impacto'!$D$14),"Mayor",IF(OR(K8='[10]Tabla Impacto'!$C$15,K8='[10]Tabla Impacto'!$D$15),"Catastrófico","")))))</f>
        <v>Moderado</v>
      </c>
      <c r="M8" s="124">
        <f aca="true" t="shared" si="6" ref="M8:M16">IF(L8="","",IF(L8="Leve",0.2,IF(L8="Menor",0.4,IF(L8="Moderado",0.6,IF(L8="Mayor",0.8,IF(L8="Catastrófico",1,))))))</f>
        <v>0.6</v>
      </c>
      <c r="N8" s="125" t="str">
        <f aca="true" t="shared" si="7" ref="N8:N16">IF(OR(AND(H8="Muy Baja",L8="Leve"),AND(H8="Muy Baja",L8="Menor"),AND(H8="Baja",L8="Leve")),"Bajo",IF(OR(AND(H8="Muy baja",L8="Moderado"),AND(H8="Baja",L8="Menor"),AND(H8="Baja",L8="Moderado"),AND(H8="Media",L8="Leve"),AND(H8="Media",L8="Menor"),AND(H8="Media",L8="Moderado"),AND(H8="Alta",L8="Leve"),AND(H8="Alta",L8="Menor")),"Moderado",IF(OR(AND(H8="Muy Baja",L8="Mayor"),AND(H8="Baja",L8="Mayor"),AND(H8="Media",L8="Mayor"),AND(H8="Alta",L8="Moderado"),AND(H8="Alta",L8="Mayor"),AND(H8="Muy Alta",L8="Leve"),AND(H8="Muy Alta",L8="Menor"),AND(H8="Muy Alta",L8="Moderado"),AND(H8="Muy Alta",L8="Mayor")),"Alto",IF(OR(AND(H8="Muy Baja",L8="Catastrófico"),AND(H8="Baja",L8="Catastrófico"),AND(H8="Media",L8="Catastrófico"),AND(H8="Alta",L8="Catastrófico"),AND(H8="Muy Alta",L8="Catastrófico")),"Extremo",""))))</f>
        <v>Moderado</v>
      </c>
      <c r="O8" s="122">
        <v>2</v>
      </c>
      <c r="P8" s="193" t="s">
        <v>297</v>
      </c>
      <c r="Q8" s="126" t="str">
        <f t="shared" si="0"/>
        <v>Probabilidad</v>
      </c>
      <c r="R8" s="127" t="s">
        <v>36</v>
      </c>
      <c r="S8" s="127" t="s">
        <v>42</v>
      </c>
      <c r="T8" s="128" t="str">
        <f t="shared" si="1"/>
        <v>40%</v>
      </c>
      <c r="U8" s="127" t="s">
        <v>38</v>
      </c>
      <c r="V8" s="127" t="s">
        <v>39</v>
      </c>
      <c r="W8" s="127" t="s">
        <v>40</v>
      </c>
      <c r="X8" s="129">
        <f>_xlfn.IFERROR(IF(AND(Q7="Probabilidad",Q8="Probabilidad"),(Z7-(+Z7*T8)),IF(Q8="Probabilidad",(I7-(+I7*T8)),IF(Q8="Impacto",Z7,""))),"")</f>
        <v>0.18</v>
      </c>
      <c r="Y8" s="130" t="str">
        <f aca="true" t="shared" si="8" ref="Y8:Y16">_xlfn.IFERROR(IF(X8="","",IF(X8&lt;=0.2,"Muy Baja",IF(X8&lt;=0.4,"Baja",IF(X8&lt;=0.6,"Media",IF(X8&lt;=0.8,"Alta","Muy Alta"))))),"")</f>
        <v>Muy Baja</v>
      </c>
      <c r="Z8" s="128">
        <f t="shared" si="2"/>
        <v>0.18</v>
      </c>
      <c r="AA8" s="130" t="str">
        <f aca="true" t="shared" si="9" ref="AA8:AA16">_xlfn.IFERROR(IF(AB8="","",IF(AB8&lt;=0.2,"Leve",IF(AB8&lt;=0.4,"Menor",IF(AB8&lt;=0.6,"Moderado",IF(AB8&lt;=0.8,"Mayor","Catastrófico"))))),"")</f>
        <v>Moderado</v>
      </c>
      <c r="AB8" s="152">
        <f>_xlfn.IFERROR(IF(AND(Q7="Impacto",Q8="Impacto"),(AB7-(+AB7*T8)),IF(Q8="Impacto",(M7-(+M7*T8)),IF(Q8="Probabilidad",AB7,""))),"")</f>
        <v>0.6</v>
      </c>
      <c r="AC8" s="131" t="str">
        <f t="shared" si="3"/>
        <v>Moderado</v>
      </c>
      <c r="AD8" s="127" t="s">
        <v>155</v>
      </c>
      <c r="AE8" s="84" t="s">
        <v>298</v>
      </c>
      <c r="AF8" s="84" t="s">
        <v>294</v>
      </c>
      <c r="AG8" s="175">
        <v>44928</v>
      </c>
      <c r="AH8" s="175"/>
      <c r="AI8" s="132"/>
      <c r="AJ8" s="177"/>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row>
    <row r="9" spans="1:68" ht="75.75" customHeight="1">
      <c r="A9" s="222">
        <v>3</v>
      </c>
      <c r="B9" s="195" t="s">
        <v>43</v>
      </c>
      <c r="C9" s="82" t="s">
        <v>299</v>
      </c>
      <c r="D9" s="82" t="s">
        <v>300</v>
      </c>
      <c r="E9" s="83" t="str">
        <f aca="true" t="shared" si="10" ref="E9:E16">+CONCATENATE(B9," ",C9," ",D9)</f>
        <v>Reputacional Por el pago extemporaneo de cesantías parciales o definitivas. Debido al incumplimineto en el orden de llegada de las solicitudes </v>
      </c>
      <c r="F9" s="195" t="s">
        <v>86</v>
      </c>
      <c r="G9" s="218">
        <v>300</v>
      </c>
      <c r="H9" s="123" t="str">
        <f t="shared" si="4"/>
        <v>Media</v>
      </c>
      <c r="I9" s="124">
        <f t="shared" si="5"/>
        <v>0.6</v>
      </c>
      <c r="J9" s="198" t="s">
        <v>301</v>
      </c>
      <c r="K9" s="197" t="str">
        <f>IF(NOT(ISERROR(MATCH(J9,_xlfn.ANCHORARRAY(#REF!),0))),#REF!&amp;"Por favor no seleccionar los criterios de impacto",J9)</f>
        <v>     El riesgo afecta la imagen de alguna área de la organización</v>
      </c>
      <c r="L9" s="123" t="str">
        <f>IF(OR(K9='[10]Tabla Impacto'!$C$11,K9='[10]Tabla Impacto'!$D$11),"Leve",IF(OR(K9='[10]Tabla Impacto'!$C$12,K9='[10]Tabla Impacto'!$D$12),"Menor",IF(OR(K9='[10]Tabla Impacto'!$C$13,K9='[10]Tabla Impacto'!$D$13),"Moderado",IF(OR(K9='[10]Tabla Impacto'!$C$14,K9='[10]Tabla Impacto'!$D$14),"Mayor",IF(OR(K9='[10]Tabla Impacto'!$C$15,K9='[10]Tabla Impacto'!$D$15),"Catastrófico","")))))</f>
        <v>Leve</v>
      </c>
      <c r="M9" s="124">
        <f t="shared" si="6"/>
        <v>0.2</v>
      </c>
      <c r="N9" s="125" t="str">
        <f t="shared" si="7"/>
        <v>Moderado</v>
      </c>
      <c r="O9" s="122">
        <v>3</v>
      </c>
      <c r="P9" s="219" t="s">
        <v>302</v>
      </c>
      <c r="Q9" s="126" t="str">
        <f t="shared" si="0"/>
        <v>Probabilidad</v>
      </c>
      <c r="R9" s="127" t="s">
        <v>36</v>
      </c>
      <c r="S9" s="127" t="s">
        <v>42</v>
      </c>
      <c r="T9" s="128" t="str">
        <f t="shared" si="1"/>
        <v>40%</v>
      </c>
      <c r="U9" s="127" t="s">
        <v>38</v>
      </c>
      <c r="V9" s="127" t="s">
        <v>39</v>
      </c>
      <c r="W9" s="127" t="s">
        <v>40</v>
      </c>
      <c r="X9" s="129">
        <f>_xlfn.IFERROR(IF(AND(Q8="Probabilidad",Q9="Probabilidad"),(Z8-(+Z8*T9)),IF(AND(Q8="Impacto",Q9="Probabilidad"),(Z7-(+Z7*T9)),IF(Q9="Impacto",Z8,""))),"")</f>
        <v>0.108</v>
      </c>
      <c r="Y9" s="130" t="str">
        <f t="shared" si="8"/>
        <v>Muy Baja</v>
      </c>
      <c r="Z9" s="128">
        <f t="shared" si="2"/>
        <v>0.108</v>
      </c>
      <c r="AA9" s="130" t="str">
        <f t="shared" si="9"/>
        <v>Moderado</v>
      </c>
      <c r="AB9" s="152">
        <f>_xlfn.IFERROR(IF(AND(Q8="Impacto",Q9="Impacto"),(AB8-(+AB8*T9)),IF(AND(Q8="Probabilidad",Q9="Impacto"),(AB7-(+AB7*T9)),IF(Q9="Probabilidad",AB8,""))),"")</f>
        <v>0.6</v>
      </c>
      <c r="AC9" s="131" t="str">
        <f t="shared" si="3"/>
        <v>Moderado</v>
      </c>
      <c r="AD9" s="127" t="s">
        <v>155</v>
      </c>
      <c r="AE9" s="220" t="s">
        <v>303</v>
      </c>
      <c r="AF9" s="220" t="s">
        <v>304</v>
      </c>
      <c r="AG9" s="175">
        <v>44928</v>
      </c>
      <c r="AH9" s="175"/>
      <c r="AI9" s="132"/>
      <c r="AJ9" s="177"/>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row>
    <row r="10" spans="1:68" ht="78" customHeight="1">
      <c r="A10" s="222">
        <v>4</v>
      </c>
      <c r="B10" s="195" t="s">
        <v>43</v>
      </c>
      <c r="C10" s="82" t="s">
        <v>305</v>
      </c>
      <c r="D10" s="82" t="s">
        <v>296</v>
      </c>
      <c r="E10" s="83" t="str">
        <f t="shared" si="10"/>
        <v>Reputacional Por el cobro en la realización del trámite de traslado a Docentes y Directivos Docentes Debido a la poca difusión y publicidad acerca de la gratuidad de cada uno de estos trámites.</v>
      </c>
      <c r="F10" s="195" t="s">
        <v>165</v>
      </c>
      <c r="G10" s="218">
        <v>100</v>
      </c>
      <c r="H10" s="123" t="str">
        <f t="shared" si="4"/>
        <v>Media</v>
      </c>
      <c r="I10" s="124">
        <f t="shared" si="5"/>
        <v>0.6</v>
      </c>
      <c r="J10" s="198" t="s">
        <v>197</v>
      </c>
      <c r="K10" s="197" t="str">
        <f>IF(NOT(ISERROR(MATCH(J10,_xlfn.ANCHORARRAY(#REF!),0))),#REF!&amp;"Por favor no seleccionar los criterios de impacto",J10)</f>
        <v>     El riesgo afecta la imagen de la entidad con algunos usuarios de relevancia frente al logro de los objetivos</v>
      </c>
      <c r="L10" s="123" t="str">
        <f>IF(OR(K10='[10]Tabla Impacto'!$C$11,K10='[10]Tabla Impacto'!$D$11),"Leve",IF(OR(K10='[10]Tabla Impacto'!$C$12,K10='[10]Tabla Impacto'!$D$12),"Menor",IF(OR(K10='[10]Tabla Impacto'!$C$13,K10='[10]Tabla Impacto'!$D$13),"Moderado",IF(OR(K10='[10]Tabla Impacto'!$C$14,K10='[10]Tabla Impacto'!$D$14),"Mayor",IF(OR(K10='[10]Tabla Impacto'!$C$15,K10='[10]Tabla Impacto'!$D$15),"Catastrófico","")))))</f>
        <v>Moderado</v>
      </c>
      <c r="M10" s="124">
        <f t="shared" si="6"/>
        <v>0.6</v>
      </c>
      <c r="N10" s="125" t="str">
        <f t="shared" si="7"/>
        <v>Moderado</v>
      </c>
      <c r="O10" s="122">
        <v>4</v>
      </c>
      <c r="P10" s="193" t="s">
        <v>306</v>
      </c>
      <c r="Q10" s="126" t="str">
        <f t="shared" si="0"/>
        <v>Probabilidad</v>
      </c>
      <c r="R10" s="127" t="s">
        <v>36</v>
      </c>
      <c r="S10" s="127" t="s">
        <v>42</v>
      </c>
      <c r="T10" s="128" t="str">
        <f t="shared" si="1"/>
        <v>40%</v>
      </c>
      <c r="U10" s="127" t="s">
        <v>38</v>
      </c>
      <c r="V10" s="127" t="s">
        <v>39</v>
      </c>
      <c r="W10" s="127" t="s">
        <v>40</v>
      </c>
      <c r="X10" s="129">
        <f>_xlfn.IFERROR(IF(AND(Q9="Probabilidad",Q10="Probabilidad"),(Z9-(+Z9*T10)),IF(AND(Q9="Impacto",Q10="Probabilidad"),(Z8-(+Z8*T10)),IF(Q10="Impacto",Z9,""))),"")</f>
        <v>0.0648</v>
      </c>
      <c r="Y10" s="130" t="str">
        <f t="shared" si="8"/>
        <v>Muy Baja</v>
      </c>
      <c r="Z10" s="128">
        <f t="shared" si="2"/>
        <v>0.0648</v>
      </c>
      <c r="AA10" s="130" t="str">
        <f t="shared" si="9"/>
        <v>Moderado</v>
      </c>
      <c r="AB10" s="152">
        <f>_xlfn.IFERROR(IF(AND(Q9="Impacto",Q10="Impacto"),(AB9-(+AB9*T10)),IF(AND(Q9="Probabilidad",Q10="Impacto"),(AB8-(+AB8*T10)),IF(Q10="Probabilidad",AB9,""))),"")</f>
        <v>0.6</v>
      </c>
      <c r="AC10" s="131" t="str">
        <f t="shared" si="3"/>
        <v>Moderado</v>
      </c>
      <c r="AD10" s="127" t="s">
        <v>155</v>
      </c>
      <c r="AE10" s="220" t="s">
        <v>307</v>
      </c>
      <c r="AF10" s="220" t="s">
        <v>304</v>
      </c>
      <c r="AG10" s="175">
        <v>44928</v>
      </c>
      <c r="AH10" s="175"/>
      <c r="AI10" s="132"/>
      <c r="AJ10" s="177"/>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row>
    <row r="11" spans="1:68" ht="67.5" customHeight="1">
      <c r="A11" s="222">
        <v>5</v>
      </c>
      <c r="B11" s="195" t="s">
        <v>43</v>
      </c>
      <c r="C11" s="82" t="s">
        <v>308</v>
      </c>
      <c r="D11" s="82" t="s">
        <v>309</v>
      </c>
      <c r="E11" s="83" t="str">
        <f t="shared" si="10"/>
        <v>Reputacional Por demora en el trámite de pensiones por vejez o sustitución. Debido a la poca sinergia en los trámites internos para surtir los efectos requeridos</v>
      </c>
      <c r="F11" s="195" t="s">
        <v>86</v>
      </c>
      <c r="G11" s="218">
        <v>300</v>
      </c>
      <c r="H11" s="123" t="str">
        <f t="shared" si="4"/>
        <v>Media</v>
      </c>
      <c r="I11" s="124">
        <f t="shared" si="5"/>
        <v>0.6</v>
      </c>
      <c r="J11" s="198" t="s">
        <v>301</v>
      </c>
      <c r="K11" s="197" t="str">
        <f>IF(NOT(ISERROR(MATCH(J11,_xlfn.ANCHORARRAY(#REF!),0))),#REF!&amp;"Por favor no seleccionar los criterios de impacto",J11)</f>
        <v>     El riesgo afecta la imagen de alguna área de la organización</v>
      </c>
      <c r="L11" s="123" t="str">
        <f>IF(OR(K11='[10]Tabla Impacto'!$C$11,K11='[10]Tabla Impacto'!$D$11),"Leve",IF(OR(K11='[10]Tabla Impacto'!$C$12,K11='[10]Tabla Impacto'!$D$12),"Menor",IF(OR(K11='[10]Tabla Impacto'!$C$13,K11='[10]Tabla Impacto'!$D$13),"Moderado",IF(OR(K11='[10]Tabla Impacto'!$C$14,K11='[10]Tabla Impacto'!$D$14),"Mayor",IF(OR(K11='[10]Tabla Impacto'!$C$15,K11='[10]Tabla Impacto'!$D$15),"Catastrófico","")))))</f>
        <v>Leve</v>
      </c>
      <c r="M11" s="124">
        <f t="shared" si="6"/>
        <v>0.2</v>
      </c>
      <c r="N11" s="125" t="str">
        <f t="shared" si="7"/>
        <v>Moderado</v>
      </c>
      <c r="O11" s="122">
        <v>5</v>
      </c>
      <c r="P11" s="193" t="s">
        <v>310</v>
      </c>
      <c r="Q11" s="126" t="str">
        <f t="shared" si="0"/>
        <v>Probabilidad</v>
      </c>
      <c r="R11" s="127" t="s">
        <v>36</v>
      </c>
      <c r="S11" s="127" t="s">
        <v>42</v>
      </c>
      <c r="T11" s="128" t="str">
        <f t="shared" si="1"/>
        <v>40%</v>
      </c>
      <c r="U11" s="127" t="s">
        <v>38</v>
      </c>
      <c r="V11" s="127" t="s">
        <v>39</v>
      </c>
      <c r="W11" s="127" t="s">
        <v>40</v>
      </c>
      <c r="X11" s="129">
        <f>_xlfn.IFERROR(IF(AND(Q10="Probabilidad",Q11="Probabilidad"),(Z10-(+Z10*T11)),IF(AND(Q10="Impacto",Q11="Probabilidad"),(Z9-(+Z9*T11)),IF(Q11="Impacto",Z10,""))),"")</f>
        <v>0.03888</v>
      </c>
      <c r="Y11" s="130" t="str">
        <f t="shared" si="8"/>
        <v>Muy Baja</v>
      </c>
      <c r="Z11" s="128">
        <f t="shared" si="2"/>
        <v>0.03888</v>
      </c>
      <c r="AA11" s="130" t="str">
        <f t="shared" si="9"/>
        <v>Moderado</v>
      </c>
      <c r="AB11" s="152">
        <f>_xlfn.IFERROR(IF(AND(Q10="Impacto",Q11="Impacto"),(AB10-(+AB10*T11)),IF(AND(Q10="Probabilidad",Q11="Impacto"),(AB9-(+AB9*T11)),IF(Q11="Probabilidad",AB10,""))),"")</f>
        <v>0.6</v>
      </c>
      <c r="AC11" s="131" t="str">
        <f t="shared" si="3"/>
        <v>Moderado</v>
      </c>
      <c r="AD11" s="127" t="s">
        <v>155</v>
      </c>
      <c r="AE11" s="221" t="s">
        <v>311</v>
      </c>
      <c r="AF11" s="221" t="s">
        <v>312</v>
      </c>
      <c r="AG11" s="175">
        <v>44928</v>
      </c>
      <c r="AH11" s="175"/>
      <c r="AI11" s="132"/>
      <c r="AJ11" s="177"/>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row>
    <row r="12" spans="1:68" ht="90" customHeight="1">
      <c r="A12" s="222">
        <v>6</v>
      </c>
      <c r="B12" s="195" t="s">
        <v>43</v>
      </c>
      <c r="C12" s="82" t="s">
        <v>313</v>
      </c>
      <c r="D12" s="82" t="s">
        <v>314</v>
      </c>
      <c r="E12" s="83" t="str">
        <f t="shared" si="10"/>
        <v>Reputacional Por imprecisiones en información suministrada para la defensa jurídica del ente territorial  Debido a la falta de actualización del archivo de hojas de vida del personal Docente, Directivo Docente y Administrativo.</v>
      </c>
      <c r="F12" s="195" t="s">
        <v>86</v>
      </c>
      <c r="G12" s="218">
        <v>180</v>
      </c>
      <c r="H12" s="123" t="str">
        <f t="shared" si="4"/>
        <v>Media</v>
      </c>
      <c r="I12" s="124">
        <f t="shared" si="5"/>
        <v>0.6</v>
      </c>
      <c r="J12" s="198" t="s">
        <v>197</v>
      </c>
      <c r="K12" s="197" t="str">
        <f>IF(NOT(ISERROR(MATCH(J12,_xlfn.ANCHORARRAY(#REF!),0))),#REF!&amp;"Por favor no seleccionar los criterios de impacto",J12)</f>
        <v>     El riesgo afecta la imagen de la entidad con algunos usuarios de relevancia frente al logro de los objetivos</v>
      </c>
      <c r="L12" s="123" t="str">
        <f>IF(OR(K12='[10]Tabla Impacto'!$C$11,K12='[10]Tabla Impacto'!$D$11),"Leve",IF(OR(K12='[10]Tabla Impacto'!$C$12,K12='[10]Tabla Impacto'!$D$12),"Menor",IF(OR(K12='[10]Tabla Impacto'!$C$13,K12='[10]Tabla Impacto'!$D$13),"Moderado",IF(OR(K12='[10]Tabla Impacto'!$C$14,K12='[10]Tabla Impacto'!$D$14),"Mayor",IF(OR(K12='[10]Tabla Impacto'!$C$15,K12='[10]Tabla Impacto'!$D$15),"Catastrófico","")))))</f>
        <v>Moderado</v>
      </c>
      <c r="M12" s="124">
        <f t="shared" si="6"/>
        <v>0.6</v>
      </c>
      <c r="N12" s="125" t="str">
        <f t="shared" si="7"/>
        <v>Moderado</v>
      </c>
      <c r="O12" s="122">
        <v>6</v>
      </c>
      <c r="P12" s="193" t="s">
        <v>315</v>
      </c>
      <c r="Q12" s="126" t="str">
        <f t="shared" si="0"/>
        <v>Probabilidad</v>
      </c>
      <c r="R12" s="127" t="s">
        <v>36</v>
      </c>
      <c r="S12" s="127" t="s">
        <v>42</v>
      </c>
      <c r="T12" s="128" t="str">
        <f t="shared" si="1"/>
        <v>40%</v>
      </c>
      <c r="U12" s="127" t="s">
        <v>38</v>
      </c>
      <c r="V12" s="127" t="s">
        <v>39</v>
      </c>
      <c r="W12" s="127" t="s">
        <v>40</v>
      </c>
      <c r="X12" s="129">
        <f>_xlfn.IFERROR(IF(AND(Q11="Probabilidad",Q12="Probabilidad"),(Z11-(+Z11*T12)),IF(AND(Q11="Impacto",Q12="Probabilidad"),(Z10-(+Z10*T12)),IF(Q12="Impacto",Z11,""))),"")</f>
        <v>0.023327999999999998</v>
      </c>
      <c r="Y12" s="130" t="str">
        <f t="shared" si="8"/>
        <v>Muy Baja</v>
      </c>
      <c r="Z12" s="128">
        <f t="shared" si="2"/>
        <v>0.023327999999999998</v>
      </c>
      <c r="AA12" s="130" t="str">
        <f t="shared" si="9"/>
        <v>Moderado</v>
      </c>
      <c r="AB12" s="152">
        <f>_xlfn.IFERROR(IF(AND(Q11="Impacto",Q12="Impacto"),(AB11-(+AB11*T12)),IF(AND(Q11="Probabilidad",Q12="Impacto"),(AB10-(+AB10*T12)),IF(Q12="Probabilidad",AB11,""))),"")</f>
        <v>0.6</v>
      </c>
      <c r="AC12" s="131" t="str">
        <f t="shared" si="3"/>
        <v>Moderado</v>
      </c>
      <c r="AD12" s="127" t="s">
        <v>155</v>
      </c>
      <c r="AE12" s="221" t="s">
        <v>316</v>
      </c>
      <c r="AF12" s="221" t="s">
        <v>317</v>
      </c>
      <c r="AG12" s="175">
        <v>44928</v>
      </c>
      <c r="AH12" s="175"/>
      <c r="AI12" s="132"/>
      <c r="AJ12" s="177"/>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row>
    <row r="13" spans="1:68" ht="87" customHeight="1">
      <c r="A13" s="222">
        <v>7</v>
      </c>
      <c r="B13" s="195" t="s">
        <v>34</v>
      </c>
      <c r="C13" s="82" t="s">
        <v>318</v>
      </c>
      <c r="D13" s="82" t="s">
        <v>319</v>
      </c>
      <c r="E13" s="83" t="str">
        <f t="shared" si="10"/>
        <v>Económico y Reputacional Por pagos indebidos e inadecuada operación del Programa de Alimentación Escolar (PAE) Debido a una deficiente supervisión del Programa</v>
      </c>
      <c r="F13" s="195" t="s">
        <v>86</v>
      </c>
      <c r="G13" s="218">
        <v>10</v>
      </c>
      <c r="H13" s="123" t="str">
        <f t="shared" si="4"/>
        <v>Baja</v>
      </c>
      <c r="I13" s="124">
        <f t="shared" si="5"/>
        <v>0.4</v>
      </c>
      <c r="J13" s="198" t="s">
        <v>87</v>
      </c>
      <c r="K13" s="197" t="str">
        <f>IF(NOT(ISERROR(MATCH(J13,'[10]Tabla Impacto'!$B$221:$B$223,0))),'[10]Tabla Impacto'!$F$223&amp;"Por favor no seleccionar los criterios de impacto(Afectación Económica o presupuestal y Pérdida Reputacional)",J13)</f>
        <v>     El riesgo afecta la imagen de de la entidad con efecto publicitario sostenido a nivel de sector administrativo, nivel departamental o municipal</v>
      </c>
      <c r="L13" s="123" t="str">
        <f>IF(OR(K13='[10]Tabla Impacto'!$C$11,K13='[10]Tabla Impacto'!$D$11),"Leve",IF(OR(K13='[10]Tabla Impacto'!$C$12,K13='[10]Tabla Impacto'!$D$12),"Menor",IF(OR(K13='[10]Tabla Impacto'!$C$13,K13='[10]Tabla Impacto'!$D$13),"Moderado",IF(OR(K13='[10]Tabla Impacto'!$C$14,K13='[10]Tabla Impacto'!$D$14),"Mayor",IF(OR(K13='[10]Tabla Impacto'!$C$15,K13='[10]Tabla Impacto'!$D$15),"Catastrófico","")))))</f>
        <v>Mayor</v>
      </c>
      <c r="M13" s="124">
        <f t="shared" si="6"/>
        <v>0.8</v>
      </c>
      <c r="N13" s="125" t="str">
        <f t="shared" si="7"/>
        <v>Alto</v>
      </c>
      <c r="O13" s="122">
        <v>1</v>
      </c>
      <c r="P13" s="193" t="s">
        <v>320</v>
      </c>
      <c r="Q13" s="126" t="str">
        <f t="shared" si="0"/>
        <v>Probabilidad</v>
      </c>
      <c r="R13" s="127" t="s">
        <v>41</v>
      </c>
      <c r="S13" s="127" t="s">
        <v>42</v>
      </c>
      <c r="T13" s="128" t="str">
        <f t="shared" si="1"/>
        <v>30%</v>
      </c>
      <c r="U13" s="127" t="s">
        <v>38</v>
      </c>
      <c r="V13" s="127" t="s">
        <v>39</v>
      </c>
      <c r="W13" s="127" t="s">
        <v>40</v>
      </c>
      <c r="X13" s="129">
        <f>_xlfn.IFERROR(IF(Q13="Probabilidad",(I13-(+I13*T13)),IF(Q13="Impacto",I13,"")),"")</f>
        <v>0.28</v>
      </c>
      <c r="Y13" s="130" t="str">
        <f>_xlfn.IFERROR(IF(X13="","",IF(X13&lt;=0.2,"Muy Baja",IF(X13&lt;=0.4,"Baja",IF(X13&lt;=0.6,"Media",IF(X13&lt;=0.8,"Alta","Muy Alta"))))),"")</f>
        <v>Baja</v>
      </c>
      <c r="Z13" s="128">
        <f t="shared" si="2"/>
        <v>0.28</v>
      </c>
      <c r="AA13" s="130" t="str">
        <f>_xlfn.IFERROR(IF(AB13="","",IF(AB13&lt;=0.2,"Leve",IF(AB13&lt;=0.4,"Menor",IF(AB13&lt;=0.6,"Moderado",IF(AB13&lt;=0.8,"Mayor","Catastrófico"))))),"")</f>
        <v>Mayor</v>
      </c>
      <c r="AB13" s="152">
        <f>_xlfn.IFERROR(IF(Q13="Impacto",(M13-(+M13*T13)),IF(Q13="Probabilidad",M13,"")),"")</f>
        <v>0.8</v>
      </c>
      <c r="AC13" s="131" t="str">
        <f t="shared" si="3"/>
        <v>Alto</v>
      </c>
      <c r="AD13" s="127" t="s">
        <v>155</v>
      </c>
      <c r="AE13" s="221" t="s">
        <v>321</v>
      </c>
      <c r="AF13" s="221" t="s">
        <v>322</v>
      </c>
      <c r="AG13" s="175">
        <v>44928</v>
      </c>
      <c r="AH13" s="175"/>
      <c r="AI13" s="132"/>
      <c r="AJ13" s="177"/>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row>
    <row r="14" spans="1:68" ht="77.25" customHeight="1">
      <c r="A14" s="222">
        <v>8</v>
      </c>
      <c r="B14" s="195" t="s">
        <v>34</v>
      </c>
      <c r="C14" s="82" t="s">
        <v>323</v>
      </c>
      <c r="D14" s="82" t="s">
        <v>324</v>
      </c>
      <c r="E14" s="83" t="str">
        <f t="shared" si="10"/>
        <v>Económico y Reputacional Por pagos indebidos e inadecuada operación del servicio de transporte escolar. Debido a una deficiente supervisión a la prestación del servicio</v>
      </c>
      <c r="F14" s="195" t="s">
        <v>86</v>
      </c>
      <c r="G14" s="218">
        <v>10</v>
      </c>
      <c r="H14" s="123" t="str">
        <f t="shared" si="4"/>
        <v>Baja</v>
      </c>
      <c r="I14" s="124">
        <f t="shared" si="5"/>
        <v>0.4</v>
      </c>
      <c r="J14" s="198" t="s">
        <v>87</v>
      </c>
      <c r="K14" s="197" t="str">
        <f>IF(NOT(ISERROR(MATCH(J14,_xlfn.ANCHORARRAY(#REF!),0))),#REF!&amp;"Por favor no seleccionar los criterios de impacto",J14)</f>
        <v>     El riesgo afecta la imagen de de la entidad con efecto publicitario sostenido a nivel de sector administrativo, nivel departamental o municipal</v>
      </c>
      <c r="L14" s="123" t="str">
        <f>IF(OR(K14='[10]Tabla Impacto'!$C$11,K14='[10]Tabla Impacto'!$D$11),"Leve",IF(OR(K14='[10]Tabla Impacto'!$C$12,K14='[10]Tabla Impacto'!$D$12),"Menor",IF(OR(K14='[10]Tabla Impacto'!$C$13,K14='[10]Tabla Impacto'!$D$13),"Moderado",IF(OR(K14='[10]Tabla Impacto'!$C$14,K14='[10]Tabla Impacto'!$D$14),"Mayor",IF(OR(K14='[10]Tabla Impacto'!$C$15,K14='[10]Tabla Impacto'!$D$15),"Catastrófico","")))))</f>
        <v>Mayor</v>
      </c>
      <c r="M14" s="124">
        <f t="shared" si="6"/>
        <v>0.8</v>
      </c>
      <c r="N14" s="125" t="str">
        <f t="shared" si="7"/>
        <v>Alto</v>
      </c>
      <c r="O14" s="122">
        <v>2</v>
      </c>
      <c r="P14" s="193" t="s">
        <v>325</v>
      </c>
      <c r="Q14" s="126" t="str">
        <f t="shared" si="0"/>
        <v>Probabilidad</v>
      </c>
      <c r="R14" s="127" t="s">
        <v>41</v>
      </c>
      <c r="S14" s="127" t="s">
        <v>42</v>
      </c>
      <c r="T14" s="128" t="str">
        <f t="shared" si="1"/>
        <v>30%</v>
      </c>
      <c r="U14" s="127" t="s">
        <v>38</v>
      </c>
      <c r="V14" s="127" t="s">
        <v>39</v>
      </c>
      <c r="W14" s="127" t="s">
        <v>40</v>
      </c>
      <c r="X14" s="129">
        <f>_xlfn.IFERROR(IF(AND(Q13="Probabilidad",Q14="Probabilidad"),(Z13-(+Z13*T14)),IF(Q14="Probabilidad",(I13-(+I13*T14)),IF(Q14="Impacto",Z13,""))),"")</f>
        <v>0.196</v>
      </c>
      <c r="Y14" s="130" t="str">
        <f t="shared" si="8"/>
        <v>Muy Baja</v>
      </c>
      <c r="Z14" s="128">
        <f t="shared" si="2"/>
        <v>0.196</v>
      </c>
      <c r="AA14" s="130" t="str">
        <f t="shared" si="9"/>
        <v>Mayor</v>
      </c>
      <c r="AB14" s="152">
        <f>_xlfn.IFERROR(IF(AND(Q13="Impacto",Q14="Impacto"),(AB13-(+AB13*T14)),IF(Q14="Impacto",(M13-(+M13*T14)),IF(Q14="Probabilidad",AB13,""))),"")</f>
        <v>0.8</v>
      </c>
      <c r="AC14" s="131" t="str">
        <f t="shared" si="3"/>
        <v>Alto</v>
      </c>
      <c r="AD14" s="127" t="s">
        <v>155</v>
      </c>
      <c r="AE14" s="220" t="s">
        <v>326</v>
      </c>
      <c r="AF14" s="221" t="s">
        <v>322</v>
      </c>
      <c r="AG14" s="175">
        <v>44928</v>
      </c>
      <c r="AH14" s="175"/>
      <c r="AI14" s="132"/>
      <c r="AJ14" s="177"/>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row>
    <row r="15" spans="1:68" ht="159" customHeight="1">
      <c r="A15" s="222">
        <v>9</v>
      </c>
      <c r="B15" s="195" t="s">
        <v>34</v>
      </c>
      <c r="C15" s="82" t="s">
        <v>327</v>
      </c>
      <c r="D15" s="82" t="s">
        <v>328</v>
      </c>
      <c r="E15" s="83" t="str">
        <f t="shared" si="10"/>
        <v>Económico y Reputacional Por el funcionamiento ilegal  de colegios privados y Establecimientos Educativos para El trabajo y Desarrollo Humano (ETDH) Debido a la falta de seguimiento, vigilancia y controles estrictos a los establecimientos educativos en operación</v>
      </c>
      <c r="F15" s="195" t="s">
        <v>165</v>
      </c>
      <c r="G15" s="218">
        <v>10</v>
      </c>
      <c r="H15" s="123" t="str">
        <f t="shared" si="4"/>
        <v>Baja</v>
      </c>
      <c r="I15" s="124">
        <f t="shared" si="5"/>
        <v>0.4</v>
      </c>
      <c r="J15" s="198" t="s">
        <v>301</v>
      </c>
      <c r="K15" s="197" t="str">
        <f>IF(NOT(ISERROR(MATCH(J15,_xlfn.ANCHORARRAY(#REF!),0))),#REF!&amp;"Por favor no seleccionar los criterios de impacto",J15)</f>
        <v>     El riesgo afecta la imagen de alguna área de la organización</v>
      </c>
      <c r="L15" s="123" t="str">
        <f>IF(OR(K15='[10]Tabla Impacto'!$C$11,K15='[10]Tabla Impacto'!$D$11),"Leve",IF(OR(K15='[10]Tabla Impacto'!$C$12,K15='[10]Tabla Impacto'!$D$12),"Menor",IF(OR(K15='[10]Tabla Impacto'!$C$13,K15='[10]Tabla Impacto'!$D$13),"Moderado",IF(OR(K15='[10]Tabla Impacto'!$C$14,K15='[10]Tabla Impacto'!$D$14),"Mayor",IF(OR(K15='[10]Tabla Impacto'!$C$15,K15='[10]Tabla Impacto'!$D$15),"Catastrófico","")))))</f>
        <v>Leve</v>
      </c>
      <c r="M15" s="124">
        <f t="shared" si="6"/>
        <v>0.2</v>
      </c>
      <c r="N15" s="125" t="str">
        <f t="shared" si="7"/>
        <v>Bajo</v>
      </c>
      <c r="O15" s="122">
        <v>3</v>
      </c>
      <c r="P15" s="219" t="s">
        <v>329</v>
      </c>
      <c r="Q15" s="126" t="str">
        <f t="shared" si="0"/>
        <v>Probabilidad</v>
      </c>
      <c r="R15" s="127" t="s">
        <v>41</v>
      </c>
      <c r="S15" s="127" t="s">
        <v>42</v>
      </c>
      <c r="T15" s="128" t="str">
        <f t="shared" si="1"/>
        <v>30%</v>
      </c>
      <c r="U15" s="127" t="s">
        <v>38</v>
      </c>
      <c r="V15" s="127" t="s">
        <v>39</v>
      </c>
      <c r="W15" s="127" t="s">
        <v>40</v>
      </c>
      <c r="X15" s="129">
        <f>_xlfn.IFERROR(IF(AND(Q14="Probabilidad",Q15="Probabilidad"),(Z14-(+Z14*T15)),IF(AND(Q14="Impacto",Q15="Probabilidad"),(Z13-(+Z13*T15)),IF(Q15="Impacto",Z14,""))),"")</f>
        <v>0.13720000000000002</v>
      </c>
      <c r="Y15" s="130" t="str">
        <f t="shared" si="8"/>
        <v>Muy Baja</v>
      </c>
      <c r="Z15" s="128">
        <f t="shared" si="2"/>
        <v>0.13720000000000002</v>
      </c>
      <c r="AA15" s="130" t="str">
        <f t="shared" si="9"/>
        <v>Mayor</v>
      </c>
      <c r="AB15" s="152">
        <f>_xlfn.IFERROR(IF(AND(Q14="Impacto",Q15="Impacto"),(AB14-(+AB14*T15)),IF(AND(Q14="Probabilidad",Q15="Impacto"),(AB13-(+AB13*T15)),IF(Q15="Probabilidad",AB14,""))),"")</f>
        <v>0.8</v>
      </c>
      <c r="AC15" s="131" t="str">
        <f t="shared" si="3"/>
        <v>Alto</v>
      </c>
      <c r="AD15" s="127" t="s">
        <v>155</v>
      </c>
      <c r="AE15" s="220" t="s">
        <v>330</v>
      </c>
      <c r="AF15" s="220" t="s">
        <v>331</v>
      </c>
      <c r="AG15" s="175">
        <v>44928</v>
      </c>
      <c r="AH15" s="175"/>
      <c r="AI15" s="132"/>
      <c r="AJ15" s="177"/>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row>
    <row r="16" spans="1:68" ht="87" customHeight="1" thickBot="1">
      <c r="A16" s="223">
        <v>10</v>
      </c>
      <c r="B16" s="206" t="s">
        <v>34</v>
      </c>
      <c r="C16" s="224" t="s">
        <v>332</v>
      </c>
      <c r="D16" s="224" t="s">
        <v>333</v>
      </c>
      <c r="E16" s="225" t="str">
        <f t="shared" si="10"/>
        <v>Económico y Reputacional Por la veracidad de la información consignada en documentos estrategicos (Boletín Estadístico, Informe de Gestión, Matriz de ejecución del Plan de Desarrollo) necesarios para la toma de decisiones. Debido a la falta de control y verificación de las fuentes de información.</v>
      </c>
      <c r="F16" s="206" t="s">
        <v>165</v>
      </c>
      <c r="G16" s="226">
        <v>2</v>
      </c>
      <c r="H16" s="158" t="str">
        <f t="shared" si="4"/>
        <v>Muy Baja</v>
      </c>
      <c r="I16" s="159">
        <f t="shared" si="5"/>
        <v>0.2</v>
      </c>
      <c r="J16" s="211" t="s">
        <v>301</v>
      </c>
      <c r="K16" s="210" t="str">
        <f>IF(NOT(ISERROR(MATCH(J16,_xlfn.ANCHORARRAY(#REF!),0))),#REF!&amp;"Por favor no seleccionar los criterios de impacto",J16)</f>
        <v>     El riesgo afecta la imagen de alguna área de la organización</v>
      </c>
      <c r="L16" s="158" t="str">
        <f>IF(OR(K16='[10]Tabla Impacto'!$C$11,K16='[10]Tabla Impacto'!$D$11),"Leve",IF(OR(K16='[10]Tabla Impacto'!$C$12,K16='[10]Tabla Impacto'!$D$12),"Menor",IF(OR(K16='[10]Tabla Impacto'!$C$13,K16='[10]Tabla Impacto'!$D$13),"Moderado",IF(OR(K16='[10]Tabla Impacto'!$C$14,K16='[10]Tabla Impacto'!$D$14),"Mayor",IF(OR(K16='[10]Tabla Impacto'!$C$15,K16='[10]Tabla Impacto'!$D$15),"Catastrófico","")))))</f>
        <v>Leve</v>
      </c>
      <c r="M16" s="159">
        <f t="shared" si="6"/>
        <v>0.2</v>
      </c>
      <c r="N16" s="182" t="str">
        <f t="shared" si="7"/>
        <v>Bajo</v>
      </c>
      <c r="O16" s="227">
        <v>4</v>
      </c>
      <c r="P16" s="213" t="s">
        <v>334</v>
      </c>
      <c r="Q16" s="185" t="str">
        <f t="shared" si="0"/>
        <v>Probabilidad</v>
      </c>
      <c r="R16" s="186" t="s">
        <v>36</v>
      </c>
      <c r="S16" s="186" t="s">
        <v>42</v>
      </c>
      <c r="T16" s="187" t="str">
        <f t="shared" si="1"/>
        <v>40%</v>
      </c>
      <c r="U16" s="186" t="s">
        <v>38</v>
      </c>
      <c r="V16" s="186" t="s">
        <v>39</v>
      </c>
      <c r="W16" s="186" t="s">
        <v>40</v>
      </c>
      <c r="X16" s="188">
        <f>_xlfn.IFERROR(IF(AND(Q15="Probabilidad",Q16="Probabilidad"),(Z15-(+Z15*T16)),IF(AND(Q15="Impacto",Q16="Probabilidad"),(Z14-(+Z14*T16)),IF(Q16="Impacto",Z15,""))),"")</f>
        <v>0.08232</v>
      </c>
      <c r="Y16" s="166" t="str">
        <f t="shared" si="8"/>
        <v>Muy Baja</v>
      </c>
      <c r="Z16" s="187">
        <f t="shared" si="2"/>
        <v>0.08232</v>
      </c>
      <c r="AA16" s="166" t="str">
        <f t="shared" si="9"/>
        <v>Mayor</v>
      </c>
      <c r="AB16" s="228">
        <f>_xlfn.IFERROR(IF(AND(Q15="Impacto",Q16="Impacto"),(AB15-(+AB15*T16)),IF(AND(Q15="Probabilidad",Q16="Impacto"),(AB14-(+AB14*T16)),IF(Q16="Probabilidad",AB15,""))),"")</f>
        <v>0.8</v>
      </c>
      <c r="AC16" s="189" t="str">
        <f t="shared" si="3"/>
        <v>Alto</v>
      </c>
      <c r="AD16" s="186" t="s">
        <v>155</v>
      </c>
      <c r="AE16" s="229" t="s">
        <v>335</v>
      </c>
      <c r="AF16" s="229" t="s">
        <v>336</v>
      </c>
      <c r="AG16" s="191">
        <v>44928</v>
      </c>
      <c r="AH16" s="191"/>
      <c r="AI16" s="156"/>
      <c r="AJ16" s="192"/>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row>
  </sheetData>
  <sheetProtection/>
  <mergeCells count="42">
    <mergeCell ref="A3:B3"/>
    <mergeCell ref="A4:G4"/>
    <mergeCell ref="H4:N4"/>
    <mergeCell ref="O4:W4"/>
    <mergeCell ref="X4:AD4"/>
    <mergeCell ref="A1:B1"/>
    <mergeCell ref="C1:N1"/>
    <mergeCell ref="O1:Q1"/>
    <mergeCell ref="A2:B2"/>
    <mergeCell ref="AE4:AJ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AF5:AF6"/>
    <mergeCell ref="P5:P6"/>
    <mergeCell ref="Q5:Q6"/>
    <mergeCell ref="R5:W5"/>
    <mergeCell ref="X5:X6"/>
    <mergeCell ref="Y5:Y6"/>
    <mergeCell ref="Z5:Z6"/>
    <mergeCell ref="AG5:AG6"/>
    <mergeCell ref="AH5:AH6"/>
    <mergeCell ref="AI5:AI6"/>
    <mergeCell ref="AJ5:AJ6"/>
    <mergeCell ref="C2:AA2"/>
    <mergeCell ref="AA5:AA6"/>
    <mergeCell ref="AB5:AB6"/>
    <mergeCell ref="AC5:AC6"/>
    <mergeCell ref="AD5:AD6"/>
    <mergeCell ref="AE5:AE6"/>
  </mergeCells>
  <conditionalFormatting sqref="H7:H16">
    <cfRule type="cellIs" priority="39" dxfId="5" operator="equal">
      <formula>"Muy Alta"</formula>
    </cfRule>
    <cfRule type="cellIs" priority="40" dxfId="4" operator="equal">
      <formula>"Alta"</formula>
    </cfRule>
    <cfRule type="cellIs" priority="41" dxfId="3" operator="equal">
      <formula>"Media"</formula>
    </cfRule>
    <cfRule type="cellIs" priority="42" dxfId="387" operator="equal">
      <formula>"Baja"</formula>
    </cfRule>
    <cfRule type="cellIs" priority="43" dxfId="388" operator="equal">
      <formula>"Muy Baja"</formula>
    </cfRule>
  </conditionalFormatting>
  <conditionalFormatting sqref="L7:L16">
    <cfRule type="cellIs" priority="34" dxfId="5" operator="equal">
      <formula>"Catastrófico"</formula>
    </cfRule>
    <cfRule type="cellIs" priority="35" dxfId="4" operator="equal">
      <formula>"Mayor"</formula>
    </cfRule>
    <cfRule type="cellIs" priority="36" dxfId="3" operator="equal">
      <formula>"Moderado"</formula>
    </cfRule>
    <cfRule type="cellIs" priority="37" dxfId="387" operator="equal">
      <formula>"Menor"</formula>
    </cfRule>
    <cfRule type="cellIs" priority="38" dxfId="388" operator="equal">
      <formula>"Leve"</formula>
    </cfRule>
  </conditionalFormatting>
  <conditionalFormatting sqref="N7:N16">
    <cfRule type="cellIs" priority="30" dxfId="2" operator="equal">
      <formula>"Extremo"</formula>
    </cfRule>
    <cfRule type="cellIs" priority="31" dxfId="1" operator="equal">
      <formula>"Alto"</formula>
    </cfRule>
    <cfRule type="cellIs" priority="32" dxfId="0" operator="equal">
      <formula>"Moderado"</formula>
    </cfRule>
    <cfRule type="cellIs" priority="33" dxfId="388" operator="equal">
      <formula>"Bajo"</formula>
    </cfRule>
  </conditionalFormatting>
  <conditionalFormatting sqref="Y7:Y12">
    <cfRule type="cellIs" priority="25" dxfId="5" operator="equal">
      <formula>"Muy Alta"</formula>
    </cfRule>
    <cfRule type="cellIs" priority="26" dxfId="4" operator="equal">
      <formula>"Alta"</formula>
    </cfRule>
    <cfRule type="cellIs" priority="27" dxfId="3" operator="equal">
      <formula>"Media"</formula>
    </cfRule>
    <cfRule type="cellIs" priority="28" dxfId="387" operator="equal">
      <formula>"Baja"</formula>
    </cfRule>
    <cfRule type="cellIs" priority="29" dxfId="388" operator="equal">
      <formula>"Muy Baja"</formula>
    </cfRule>
  </conditionalFormatting>
  <conditionalFormatting sqref="AA7:AA12">
    <cfRule type="cellIs" priority="20" dxfId="5" operator="equal">
      <formula>"Catastrófico"</formula>
    </cfRule>
    <cfRule type="cellIs" priority="21" dxfId="4" operator="equal">
      <formula>"Mayor"</formula>
    </cfRule>
    <cfRule type="cellIs" priority="22" dxfId="3" operator="equal">
      <formula>"Moderado"</formula>
    </cfRule>
    <cfRule type="cellIs" priority="23" dxfId="387" operator="equal">
      <formula>"Menor"</formula>
    </cfRule>
    <cfRule type="cellIs" priority="24" dxfId="388" operator="equal">
      <formula>"Leve"</formula>
    </cfRule>
  </conditionalFormatting>
  <conditionalFormatting sqref="AC7:AC12">
    <cfRule type="cellIs" priority="16" dxfId="2" operator="equal">
      <formula>"Extremo"</formula>
    </cfRule>
    <cfRule type="cellIs" priority="17" dxfId="1" operator="equal">
      <formula>"Alto"</formula>
    </cfRule>
    <cfRule type="cellIs" priority="18" dxfId="0" operator="equal">
      <formula>"Moderado"</formula>
    </cfRule>
    <cfRule type="cellIs" priority="19" dxfId="388" operator="equal">
      <formula>"Bajo"</formula>
    </cfRule>
  </conditionalFormatting>
  <conditionalFormatting sqref="Y13:Y16">
    <cfRule type="cellIs" priority="11" dxfId="5" operator="equal">
      <formula>"Muy Alta"</formula>
    </cfRule>
    <cfRule type="cellIs" priority="12" dxfId="4" operator="equal">
      <formula>"Alta"</formula>
    </cfRule>
    <cfRule type="cellIs" priority="13" dxfId="3" operator="equal">
      <formula>"Media"</formula>
    </cfRule>
    <cfRule type="cellIs" priority="14" dxfId="387" operator="equal">
      <formula>"Baja"</formula>
    </cfRule>
    <cfRule type="cellIs" priority="15" dxfId="388" operator="equal">
      <formula>"Muy Baja"</formula>
    </cfRule>
  </conditionalFormatting>
  <conditionalFormatting sqref="AA13:AA16">
    <cfRule type="cellIs" priority="6" dxfId="5" operator="equal">
      <formula>"Catastrófico"</formula>
    </cfRule>
    <cfRule type="cellIs" priority="7" dxfId="4" operator="equal">
      <formula>"Mayor"</formula>
    </cfRule>
    <cfRule type="cellIs" priority="8" dxfId="3" operator="equal">
      <formula>"Moderado"</formula>
    </cfRule>
    <cfRule type="cellIs" priority="9" dxfId="387" operator="equal">
      <formula>"Menor"</formula>
    </cfRule>
    <cfRule type="cellIs" priority="10" dxfId="388" operator="equal">
      <formula>"Leve"</formula>
    </cfRule>
  </conditionalFormatting>
  <conditionalFormatting sqref="AC13:AC16">
    <cfRule type="cellIs" priority="2" dxfId="2" operator="equal">
      <formula>"Extremo"</formula>
    </cfRule>
    <cfRule type="cellIs" priority="3" dxfId="1" operator="equal">
      <formula>"Alto"</formula>
    </cfRule>
    <cfRule type="cellIs" priority="4" dxfId="0" operator="equal">
      <formula>"Moderado"</formula>
    </cfRule>
    <cfRule type="cellIs" priority="5" dxfId="388" operator="equal">
      <formula>"Bajo"</formula>
    </cfRule>
  </conditionalFormatting>
  <conditionalFormatting sqref="K7:K16">
    <cfRule type="containsText" priority="1" dxfId="389" operator="containsText" text="❌">
      <formula>NOT(ISERROR(SEARCH("❌",K7)))</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2023-03-24T15:23:06Z</dcterms:modified>
  <cp:category/>
  <cp:version/>
  <cp:contentType/>
  <cp:contentStatus/>
</cp:coreProperties>
</file>